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25.20\Comun\2026\1. Departament monitorizare\1.4. Zona 4\1.4.8 Altele\Abandonate si constructii\"/>
    </mc:Choice>
  </mc:AlternateContent>
  <xr:revisionPtr revIDLastSave="0" documentId="13_ncr:1_{D7C99967-13B2-41E1-BCA7-6328A6E854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ISA FUNDAMENTARE" sheetId="1" r:id="rId1"/>
    <sheet name="DATE GENERALE" sheetId="2" r:id="rId2"/>
    <sheet name="1.1.1" sheetId="3" r:id="rId3"/>
    <sheet name="1.1.2" sheetId="4" r:id="rId4"/>
    <sheet name="1.1.3" sheetId="5" r:id="rId5"/>
    <sheet name="Copie a foii DATE AUTO + RUTE" sheetId="6" state="hidden" r:id="rId6"/>
    <sheet name="1.2.1" sheetId="7" r:id="rId7"/>
    <sheet name="1.2.2" sheetId="8" r:id="rId8"/>
    <sheet name="1.2.3" sheetId="9" r:id="rId9"/>
    <sheet name="1.2.4" sheetId="10" r:id="rId10"/>
    <sheet name="1.3" sheetId="11" r:id="rId11"/>
    <sheet name="1.4" sheetId="12" r:id="rId12"/>
    <sheet name="1.5" sheetId="13" r:id="rId13"/>
    <sheet name="1.6.1" sheetId="14" r:id="rId14"/>
    <sheet name="1.6.2" sheetId="15" r:id="rId15"/>
    <sheet name="1.7" sheetId="16" r:id="rId16"/>
    <sheet name="1.8" sheetId="17" r:id="rId17"/>
    <sheet name="1.9" sheetId="18" r:id="rId18"/>
    <sheet name="1.10" sheetId="19" r:id="rId19"/>
    <sheet name="1.11.1" sheetId="20" r:id="rId20"/>
    <sheet name="1.11.2" sheetId="21" r:id="rId21"/>
    <sheet name="1.11.3" sheetId="22" r:id="rId22"/>
    <sheet name="1.11.4" sheetId="23" r:id="rId23"/>
    <sheet name="1.12" sheetId="24" r:id="rId24"/>
    <sheet name="2.1" sheetId="25" r:id="rId25"/>
    <sheet name="2.2" sheetId="26" r:id="rId26"/>
    <sheet name="2.3" sheetId="27" r:id="rId27"/>
    <sheet name="2.4" sheetId="28" r:id="rId28"/>
    <sheet name="II" sheetId="29" r:id="rId29"/>
  </sheets>
  <definedNames>
    <definedName name="bonus_salar">#REF!</definedName>
    <definedName name="curs_euro">#REF!</definedName>
    <definedName name="pret_aditiv">#REF!</definedName>
    <definedName name="pret_combustibil">#REF!</definedName>
    <definedName name="pret_curent">#REF!</definedName>
    <definedName name="pret_lubrifiant">#REF!</definedName>
    <definedName name="SALAR">_xlfn.LAMBDA(_xlpm.cell,_xlpm.cell*170%)</definedName>
    <definedName name="val_contract">#REF!</definedName>
    <definedName name="zile_lucratoare">#REF!</definedName>
  </definedNames>
  <calcPr calcId="191029"/>
</workbook>
</file>

<file path=xl/calcChain.xml><?xml version="1.0" encoding="utf-8"?>
<calcChain xmlns="http://schemas.openxmlformats.org/spreadsheetml/2006/main">
  <c r="J7" i="25" l="1"/>
  <c r="L7" i="25"/>
  <c r="M7" i="25"/>
  <c r="D6" i="27"/>
  <c r="E6" i="27"/>
  <c r="F6" i="27"/>
  <c r="D6" i="28"/>
  <c r="E6" i="28"/>
  <c r="F6" i="28"/>
  <c r="D6" i="22"/>
  <c r="E6" i="22"/>
  <c r="F6" i="22"/>
  <c r="I27" i="2"/>
  <c r="G45" i="1"/>
  <c r="H6" i="21"/>
  <c r="L6" i="21"/>
  <c r="L5" i="21" s="1"/>
  <c r="H6" i="3"/>
  <c r="H9" i="25"/>
  <c r="E3" i="2"/>
  <c r="G3" i="2"/>
  <c r="I20" i="2"/>
  <c r="G7" i="2"/>
  <c r="A6" i="28"/>
  <c r="G8" i="13"/>
  <c r="K8" i="13" s="1"/>
  <c r="L8" i="13" s="1"/>
  <c r="G7" i="13"/>
  <c r="K7" i="13" s="1"/>
  <c r="L7" i="13" s="1"/>
  <c r="K6" i="15"/>
  <c r="B6" i="3"/>
  <c r="B6" i="15" s="1"/>
  <c r="A6" i="21"/>
  <c r="I4" i="2"/>
  <c r="G23" i="2"/>
  <c r="H7" i="25" a="1"/>
  <c r="H7" i="25" s="1"/>
  <c r="A10" i="29"/>
  <c r="A9" i="29"/>
  <c r="O5" i="29"/>
  <c r="N5" i="29"/>
  <c r="M5" i="29"/>
  <c r="L5" i="29"/>
  <c r="A1" i="29"/>
  <c r="G6" i="28"/>
  <c r="A1" i="28"/>
  <c r="A10" i="27"/>
  <c r="A9" i="27"/>
  <c r="A8" i="27"/>
  <c r="A6" i="27"/>
  <c r="A1" i="27"/>
  <c r="A10" i="26"/>
  <c r="A9" i="26"/>
  <c r="A8" i="26"/>
  <c r="A6" i="26"/>
  <c r="A1" i="26"/>
  <c r="O10" i="25"/>
  <c r="N10" i="25"/>
  <c r="M10" i="25"/>
  <c r="A10" i="25"/>
  <c r="J9" i="25"/>
  <c r="J8" i="25"/>
  <c r="H8" i="25"/>
  <c r="A7" i="25"/>
  <c r="A1" i="25"/>
  <c r="A6" i="24"/>
  <c r="A1" i="24"/>
  <c r="L6" i="23"/>
  <c r="L5" i="23" s="1"/>
  <c r="A6" i="23"/>
  <c r="A1" i="23"/>
  <c r="L7" i="22"/>
  <c r="A6" i="22"/>
  <c r="A7" i="22" s="1"/>
  <c r="A1" i="22"/>
  <c r="A1" i="21"/>
  <c r="O5" i="20"/>
  <c r="N5" i="20"/>
  <c r="M5" i="20"/>
  <c r="L5" i="20"/>
  <c r="A1" i="20"/>
  <c r="O5" i="19"/>
  <c r="N5" i="19"/>
  <c r="M5" i="19"/>
  <c r="L5" i="19"/>
  <c r="A1" i="19"/>
  <c r="O5" i="18"/>
  <c r="N5" i="18"/>
  <c r="M5" i="18"/>
  <c r="L5" i="18"/>
  <c r="A1" i="18"/>
  <c r="O6" i="17"/>
  <c r="O5" i="17" s="1"/>
  <c r="N6" i="17"/>
  <c r="N5" i="17" s="1"/>
  <c r="M6" i="17"/>
  <c r="M5" i="17" s="1"/>
  <c r="A6" i="17"/>
  <c r="L5" i="17"/>
  <c r="A1" i="17"/>
  <c r="A1" i="16"/>
  <c r="A1" i="15"/>
  <c r="O6" i="14"/>
  <c r="O5" i="14" s="1"/>
  <c r="N6" i="14"/>
  <c r="M6" i="14"/>
  <c r="A6" i="14"/>
  <c r="N5" i="14"/>
  <c r="M5" i="14"/>
  <c r="L5" i="14"/>
  <c r="A1" i="14"/>
  <c r="A1" i="13"/>
  <c r="A10" i="12"/>
  <c r="A1" i="12"/>
  <c r="A15" i="11"/>
  <c r="A14" i="11"/>
  <c r="A13" i="11"/>
  <c r="A12" i="11"/>
  <c r="A11" i="11"/>
  <c r="O10" i="11"/>
  <c r="N10" i="11"/>
  <c r="M10" i="11"/>
  <c r="A10" i="11"/>
  <c r="O9" i="11"/>
  <c r="N9" i="11"/>
  <c r="M9" i="11"/>
  <c r="O8" i="11"/>
  <c r="N8" i="11"/>
  <c r="M8" i="11"/>
  <c r="O7" i="11"/>
  <c r="O5" i="11" s="1"/>
  <c r="N7" i="11"/>
  <c r="M7" i="11"/>
  <c r="O6" i="11"/>
  <c r="N6" i="11"/>
  <c r="N5" i="11" s="1"/>
  <c r="M6" i="11"/>
  <c r="M5" i="11" s="1"/>
  <c r="L5" i="11"/>
  <c r="A1" i="11"/>
  <c r="A15" i="10"/>
  <c r="A14" i="10"/>
  <c r="A13" i="10"/>
  <c r="A12" i="10"/>
  <c r="A11" i="10"/>
  <c r="A10" i="10"/>
  <c r="O5" i="10"/>
  <c r="N5" i="10"/>
  <c r="M5" i="10"/>
  <c r="L5" i="10"/>
  <c r="A1" i="10"/>
  <c r="A10" i="9"/>
  <c r="O5" i="9"/>
  <c r="N5" i="9"/>
  <c r="M5" i="9"/>
  <c r="L5" i="9"/>
  <c r="A1" i="9"/>
  <c r="O5" i="8"/>
  <c r="N5" i="8"/>
  <c r="M5" i="8"/>
  <c r="L5" i="8"/>
  <c r="A1" i="8"/>
  <c r="O5" i="7"/>
  <c r="N5" i="7"/>
  <c r="M5" i="7"/>
  <c r="L5" i="7"/>
  <c r="A1" i="7"/>
  <c r="A1" i="6"/>
  <c r="A7" i="5"/>
  <c r="J6" i="5"/>
  <c r="I6" i="5"/>
  <c r="A1" i="5"/>
  <c r="G6" i="4"/>
  <c r="A1" i="4"/>
  <c r="C6" i="3"/>
  <c r="C6" i="4" s="1"/>
  <c r="A1" i="3"/>
  <c r="C27" i="2"/>
  <c r="G26" i="2"/>
  <c r="E26" i="2"/>
  <c r="D26" i="2"/>
  <c r="G25" i="2"/>
  <c r="E25" i="2"/>
  <c r="D25" i="2"/>
  <c r="I25" i="2" s="1"/>
  <c r="G24" i="2"/>
  <c r="E24" i="2"/>
  <c r="D24" i="2"/>
  <c r="I24" i="2" s="1"/>
  <c r="E23" i="2"/>
  <c r="D23" i="2"/>
  <c r="I23" i="2" s="1"/>
  <c r="G22" i="2"/>
  <c r="E22" i="2"/>
  <c r="D22" i="2"/>
  <c r="I22" i="2" s="1"/>
  <c r="I21" i="2"/>
  <c r="G21" i="2"/>
  <c r="E21" i="2"/>
  <c r="D21" i="2"/>
  <c r="D20" i="2"/>
  <c r="G19" i="2"/>
  <c r="E19" i="2"/>
  <c r="D19" i="2"/>
  <c r="G18" i="2"/>
  <c r="D18" i="2"/>
  <c r="G17" i="2"/>
  <c r="E17" i="2"/>
  <c r="D17" i="2"/>
  <c r="I17" i="2" s="1"/>
  <c r="I16" i="2"/>
  <c r="E16" i="2"/>
  <c r="D16" i="2"/>
  <c r="G15" i="2"/>
  <c r="E15" i="2"/>
  <c r="D15" i="2"/>
  <c r="I15" i="2" s="1"/>
  <c r="G14" i="2"/>
  <c r="E14" i="2"/>
  <c r="D14" i="2"/>
  <c r="I14" i="2" s="1"/>
  <c r="G13" i="2"/>
  <c r="E13" i="2"/>
  <c r="D13" i="2"/>
  <c r="I13" i="2" s="1"/>
  <c r="G12" i="2"/>
  <c r="E12" i="2"/>
  <c r="D12" i="2"/>
  <c r="G11" i="2"/>
  <c r="E11" i="2"/>
  <c r="D11" i="2"/>
  <c r="I11" i="2" s="1"/>
  <c r="I10" i="2"/>
  <c r="G10" i="2"/>
  <c r="E10" i="2"/>
  <c r="D10" i="2"/>
  <c r="I9" i="2"/>
  <c r="G9" i="2"/>
  <c r="D9" i="2"/>
  <c r="I8" i="2"/>
  <c r="G8" i="2"/>
  <c r="E8" i="2"/>
  <c r="D8" i="2"/>
  <c r="I7" i="2"/>
  <c r="D7" i="2"/>
  <c r="G6" i="2"/>
  <c r="E6" i="2"/>
  <c r="D6" i="2"/>
  <c r="G5" i="2"/>
  <c r="E5" i="2"/>
  <c r="D5" i="2"/>
  <c r="G4" i="2"/>
  <c r="E4" i="2"/>
  <c r="D4" i="2"/>
  <c r="E18" i="2"/>
  <c r="F13" i="1"/>
  <c r="F27" i="1"/>
  <c r="F15" i="1"/>
  <c r="F38" i="1"/>
  <c r="G12" i="1"/>
  <c r="E15" i="1"/>
  <c r="E14" i="1"/>
  <c r="E23" i="1"/>
  <c r="E25" i="1"/>
  <c r="G38" i="1"/>
  <c r="G15" i="1"/>
  <c r="E13" i="1"/>
  <c r="G16" i="1"/>
  <c r="G23" i="1"/>
  <c r="G14" i="1"/>
  <c r="G13" i="1"/>
  <c r="F24" i="1"/>
  <c r="G24" i="1"/>
  <c r="E12" i="1"/>
  <c r="E24" i="1"/>
  <c r="F14" i="1"/>
  <c r="G25" i="1"/>
  <c r="E16" i="1"/>
  <c r="F16" i="1"/>
  <c r="E38" i="1"/>
  <c r="F12" i="1"/>
  <c r="F25" i="1"/>
  <c r="G27" i="1"/>
  <c r="E20" i="1"/>
  <c r="E27" i="1"/>
  <c r="F23" i="1"/>
  <c r="F20" i="1"/>
  <c r="G20" i="1"/>
  <c r="G6" i="27" l="1"/>
  <c r="L6" i="27" s="1"/>
  <c r="H6" i="28"/>
  <c r="L6" i="28" s="1"/>
  <c r="M6" i="28" s="1"/>
  <c r="L8" i="25"/>
  <c r="O8" i="25" s="1"/>
  <c r="G6" i="13"/>
  <c r="K6" i="13" s="1"/>
  <c r="L6" i="13" s="1"/>
  <c r="H6" i="4"/>
  <c r="L6" i="4" s="1"/>
  <c r="L5" i="4" s="1"/>
  <c r="I6" i="15"/>
  <c r="J6" i="15" s="1"/>
  <c r="L6" i="15" s="1"/>
  <c r="L5" i="15" s="1"/>
  <c r="I18" i="2"/>
  <c r="I26" i="2"/>
  <c r="I12" i="2"/>
  <c r="I5" i="2"/>
  <c r="I19" i="2"/>
  <c r="I6" i="2"/>
  <c r="G20" i="2"/>
  <c r="O7" i="13"/>
  <c r="N8" i="13"/>
  <c r="M8" i="13"/>
  <c r="O8" i="13"/>
  <c r="A6" i="3"/>
  <c r="C6" i="5"/>
  <c r="G16" i="2"/>
  <c r="G27" i="2"/>
  <c r="L9" i="25"/>
  <c r="O9" i="25" s="1"/>
  <c r="G11" i="1"/>
  <c r="E11" i="1"/>
  <c r="F11" i="1"/>
  <c r="F44" i="1"/>
  <c r="A6" i="15"/>
  <c r="L5" i="16"/>
  <c r="L6" i="3"/>
  <c r="L5" i="3" s="1"/>
  <c r="B6" i="5"/>
  <c r="A6" i="5" s="1"/>
  <c r="B6" i="4"/>
  <c r="E9" i="2"/>
  <c r="E20" i="2"/>
  <c r="H6" i="5"/>
  <c r="L6" i="5" s="1"/>
  <c r="L5" i="5" s="1"/>
  <c r="E7" i="2"/>
  <c r="L5" i="27" l="1"/>
  <c r="M6" i="27"/>
  <c r="N6" i="27"/>
  <c r="M9" i="25"/>
  <c r="N9" i="25"/>
  <c r="L5" i="13"/>
  <c r="E27" i="2"/>
  <c r="G6" i="24" s="1"/>
  <c r="L6" i="24" s="1"/>
  <c r="L5" i="25"/>
  <c r="J27" i="2"/>
  <c r="F28" i="2"/>
  <c r="D7" i="13" s="1"/>
  <c r="M7" i="13" s="1"/>
  <c r="F27" i="2"/>
  <c r="E43" i="1"/>
  <c r="H28" i="2"/>
  <c r="E7" i="13" s="1"/>
  <c r="N7" i="13" s="1"/>
  <c r="H27" i="2"/>
  <c r="L5" i="28"/>
  <c r="A6" i="4"/>
  <c r="G6" i="26" l="1"/>
  <c r="L6" i="26" s="1"/>
  <c r="L5" i="26" s="1"/>
  <c r="D6" i="23"/>
  <c r="M6" i="23" s="1"/>
  <c r="M5" i="23" s="1"/>
  <c r="D6" i="3"/>
  <c r="E6" i="3"/>
  <c r="E6" i="23"/>
  <c r="F6" i="3"/>
  <c r="F6" i="23"/>
  <c r="F6" i="13"/>
  <c r="O6" i="13" s="1"/>
  <c r="O5" i="13" s="1"/>
  <c r="F6" i="21"/>
  <c r="O6" i="21" s="1"/>
  <c r="O5" i="21" s="1"/>
  <c r="E6" i="21"/>
  <c r="N6" i="21" s="1"/>
  <c r="N5" i="21" s="1"/>
  <c r="E6" i="13"/>
  <c r="N6" i="13" s="1"/>
  <c r="N5" i="13" s="1"/>
  <c r="D6" i="21"/>
  <c r="M6" i="21" s="1"/>
  <c r="M5" i="21" s="1"/>
  <c r="D6" i="13"/>
  <c r="M6" i="13" s="1"/>
  <c r="M5" i="13" s="1"/>
  <c r="E7" i="25"/>
  <c r="E6" i="4"/>
  <c r="N6" i="4" s="1"/>
  <c r="N5" i="4" s="1"/>
  <c r="E6" i="5"/>
  <c r="N6" i="5" s="1"/>
  <c r="N5" i="5" s="1"/>
  <c r="N6" i="23"/>
  <c r="N5" i="23" s="1"/>
  <c r="E7" i="22"/>
  <c r="N7" i="22" s="1"/>
  <c r="E6" i="15"/>
  <c r="N6" i="15" s="1"/>
  <c r="N5" i="15" s="1"/>
  <c r="N6" i="3"/>
  <c r="N5" i="3" s="1"/>
  <c r="L5" i="24"/>
  <c r="O6" i="24"/>
  <c r="O5" i="24" s="1"/>
  <c r="E6" i="24"/>
  <c r="N6" i="24" s="1"/>
  <c r="N5" i="24" s="1"/>
  <c r="E8" i="25"/>
  <c r="L5" i="12"/>
  <c r="M5" i="12"/>
  <c r="M6" i="3"/>
  <c r="M5" i="3" s="1"/>
  <c r="D7" i="25"/>
  <c r="D6" i="4"/>
  <c r="M6" i="4" s="1"/>
  <c r="M5" i="4" s="1"/>
  <c r="D6" i="5"/>
  <c r="M6" i="5" s="1"/>
  <c r="M5" i="5" s="1"/>
  <c r="D7" i="22"/>
  <c r="M7" i="22" s="1"/>
  <c r="D6" i="15"/>
  <c r="M6" i="15" s="1"/>
  <c r="D8" i="25"/>
  <c r="D6" i="24"/>
  <c r="M6" i="24" s="1"/>
  <c r="M5" i="24" s="1"/>
  <c r="F6" i="4"/>
  <c r="O6" i="4" s="1"/>
  <c r="O5" i="4" s="1"/>
  <c r="F7" i="25"/>
  <c r="F6" i="5"/>
  <c r="O6" i="5" s="1"/>
  <c r="O5" i="5" s="1"/>
  <c r="F6" i="15"/>
  <c r="O6" i="15" s="1"/>
  <c r="O5" i="15" s="1"/>
  <c r="O6" i="23"/>
  <c r="O5" i="23" s="1"/>
  <c r="F7" i="22"/>
  <c r="O7" i="22" s="1"/>
  <c r="O6" i="3"/>
  <c r="O5" i="3" s="1"/>
  <c r="E8" i="1"/>
  <c r="G31" i="1"/>
  <c r="E18" i="1"/>
  <c r="G28" i="1"/>
  <c r="F30" i="1"/>
  <c r="F18" i="1"/>
  <c r="F28" i="1"/>
  <c r="F31" i="1"/>
  <c r="G30" i="1"/>
  <c r="G18" i="1"/>
  <c r="E9" i="1"/>
  <c r="F10" i="1"/>
  <c r="E28" i="1"/>
  <c r="E10" i="1"/>
  <c r="G9" i="1"/>
  <c r="E30" i="1"/>
  <c r="F21" i="1"/>
  <c r="G8" i="1"/>
  <c r="F9" i="1"/>
  <c r="F8" i="1"/>
  <c r="E17" i="1"/>
  <c r="E31" i="1"/>
  <c r="G10" i="1"/>
  <c r="G21" i="1"/>
  <c r="O5" i="12" l="1"/>
  <c r="G19" i="1"/>
  <c r="G7" i="1"/>
  <c r="F7" i="1"/>
  <c r="F19" i="1"/>
  <c r="E7" i="1"/>
  <c r="M8" i="25"/>
  <c r="M5" i="15"/>
  <c r="N8" i="25"/>
  <c r="O6" i="27"/>
  <c r="O5" i="27" s="1"/>
  <c r="O6" i="28"/>
  <c r="O7" i="25"/>
  <c r="O5" i="25" s="1"/>
  <c r="F6" i="26" s="1"/>
  <c r="O6" i="26" s="1"/>
  <c r="O5" i="26" s="1"/>
  <c r="M5" i="27"/>
  <c r="N5" i="27"/>
  <c r="N6" i="28"/>
  <c r="N7" i="25"/>
  <c r="N5" i="12"/>
  <c r="G34" i="1"/>
  <c r="G35" i="1"/>
  <c r="G33" i="1"/>
  <c r="F17" i="1"/>
  <c r="G17" i="1"/>
  <c r="E21" i="1"/>
  <c r="F35" i="1"/>
  <c r="E35" i="1"/>
  <c r="M5" i="25" l="1"/>
  <c r="D6" i="26" s="1"/>
  <c r="M6" i="26" s="1"/>
  <c r="N5" i="25"/>
  <c r="E6" i="26" s="1"/>
  <c r="N6" i="26" s="1"/>
  <c r="N5" i="26" s="1"/>
  <c r="E19" i="1"/>
  <c r="M5" i="28"/>
  <c r="O5" i="28"/>
  <c r="N5" i="28"/>
  <c r="E33" i="1"/>
  <c r="F33" i="1"/>
  <c r="E36" i="1"/>
  <c r="F34" i="1"/>
  <c r="F36" i="1"/>
  <c r="G36" i="1"/>
  <c r="M5" i="26" l="1"/>
  <c r="G32" i="1"/>
  <c r="F32" i="1"/>
  <c r="M5" i="16"/>
  <c r="N5" i="16"/>
  <c r="O5" i="16"/>
  <c r="E34" i="1"/>
  <c r="F22" i="1"/>
  <c r="E22" i="1"/>
  <c r="G22" i="1"/>
  <c r="E32" i="1" l="1"/>
  <c r="G46" i="1"/>
  <c r="E32" i="2"/>
  <c r="E31" i="2"/>
  <c r="G42" i="1"/>
  <c r="J31" i="2"/>
  <c r="J32" i="2"/>
  <c r="E40" i="1"/>
  <c r="O6" i="22"/>
  <c r="O5" i="22"/>
  <c r="G29" i="1"/>
  <c r="G26" i="1"/>
  <c r="G6" i="1"/>
  <c r="G37" i="1"/>
  <c r="G39" i="1"/>
  <c r="G40" i="1"/>
  <c r="E46" i="1"/>
  <c r="L5" i="22"/>
  <c r="G32" i="2"/>
  <c r="G31" i="2"/>
  <c r="F40" i="1"/>
  <c r="M6" i="22"/>
  <c r="M5" i="22"/>
  <c r="E29" i="1"/>
  <c r="E26" i="1"/>
  <c r="E6" i="1"/>
  <c r="E37" i="1"/>
  <c r="E39" i="1"/>
  <c r="E42" i="1"/>
  <c r="H6" i="22"/>
  <c r="L6" i="22"/>
  <c r="N6" i="22"/>
  <c r="N5" i="22"/>
  <c r="F29" i="1"/>
  <c r="F26" i="1"/>
  <c r="F6" i="1"/>
  <c r="F37" i="1"/>
  <c r="F39" i="1"/>
  <c r="F42" i="1"/>
  <c r="F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" authorId="0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 xml:space="preserve">PNGD 2026 pag. 299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<sst xmlns="http://schemas.openxmlformats.org/spreadsheetml/2006/main" count="772" uniqueCount="235">
  <si>
    <t>COLECTARE</t>
  </si>
  <si>
    <t>SPECIFICAȚIE</t>
  </si>
  <si>
    <t>Colectare și transport deșeuri din construcții provenite din locuințe, generate de activități de reamenajare și reabilitare</t>
  </si>
  <si>
    <t>Colectare și transport deșeuri din construcții abandonate</t>
  </si>
  <si>
    <t>Colectarea separată şi transportul separat al deşeurilor municipale abandonate</t>
  </si>
  <si>
    <t>U.M.</t>
  </si>
  <si>
    <t>Programat anual</t>
  </si>
  <si>
    <t>lei/an</t>
  </si>
  <si>
    <t>M</t>
  </si>
  <si>
    <t>N</t>
  </si>
  <si>
    <t>O</t>
  </si>
  <si>
    <t>1</t>
  </si>
  <si>
    <t xml:space="preserve">Cheltuieli materiale, din care: </t>
  </si>
  <si>
    <t>1.1</t>
  </si>
  <si>
    <t>Carburanți, aditivi și lubrifianți</t>
  </si>
  <si>
    <t>1.1.1</t>
  </si>
  <si>
    <t>Carburanți</t>
  </si>
  <si>
    <t>1.1.2</t>
  </si>
  <si>
    <t>Aditivi</t>
  </si>
  <si>
    <t>1.1.3</t>
  </si>
  <si>
    <t>Lubrifianți</t>
  </si>
  <si>
    <t>1.2</t>
  </si>
  <si>
    <t>Cheltuieli cu utilitățile, din care:</t>
  </si>
  <si>
    <t>1.2.1</t>
  </si>
  <si>
    <t>Energie electrică tehnologică</t>
  </si>
  <si>
    <t>1.2.2</t>
  </si>
  <si>
    <t>Energie electrică activități administrative</t>
  </si>
  <si>
    <t>1.2.3</t>
  </si>
  <si>
    <t>Alimentarea cu apă și canalizare ape uzate</t>
  </si>
  <si>
    <t>1.2.4</t>
  </si>
  <si>
    <t>Alte utilități</t>
  </si>
  <si>
    <t>1.3</t>
  </si>
  <si>
    <t>Piese de schimb pentru autospeciale, mijloace de transport, utilaje, instalații și echipamente</t>
  </si>
  <si>
    <t>1.4</t>
  </si>
  <si>
    <t>Materii prime și materiale consumabile</t>
  </si>
  <si>
    <t>1.5</t>
  </si>
  <si>
    <t>Echipament de lucru și protecția muncii</t>
  </si>
  <si>
    <t>1.6</t>
  </si>
  <si>
    <t>Reparații și întreținere, din care:</t>
  </si>
  <si>
    <t>1.6.1</t>
  </si>
  <si>
    <t>Reparații și întreținere în regie</t>
  </si>
  <si>
    <t>1.6.2</t>
  </si>
  <si>
    <t>Reparații și întreținere cu terții</t>
  </si>
  <si>
    <t>1.7</t>
  </si>
  <si>
    <t>Amortizarea autospecialelor, utilajelor, instalatiilor si a mijloacelor de transport</t>
  </si>
  <si>
    <t>1.8</t>
  </si>
  <si>
    <t>Redevență</t>
  </si>
  <si>
    <t>1.9</t>
  </si>
  <si>
    <t>Cheltuieli cu protecția mediului</t>
  </si>
  <si>
    <t>1.10</t>
  </si>
  <si>
    <t>Cheltuieli cu determinarea compozitiei deseurilor</t>
  </si>
  <si>
    <t>1.11</t>
  </si>
  <si>
    <t>Alte cheltuieli cu servicii executate de terți, din care:</t>
  </si>
  <si>
    <t>1.11.1</t>
  </si>
  <si>
    <t>Campanii de informare și conștientizare</t>
  </si>
  <si>
    <t>1.11.2</t>
  </si>
  <si>
    <t>Închiriere de utilaje/autospeciale/mijloace de transport</t>
  </si>
  <si>
    <t>1.11.3</t>
  </si>
  <si>
    <t>Cheltuieli cu taxe, licențe, acreditări/certificări și autorizații</t>
  </si>
  <si>
    <t>1.11.4</t>
  </si>
  <si>
    <t>Alte cheltuieli</t>
  </si>
  <si>
    <t>1.12</t>
  </si>
  <si>
    <t>Alte cheltuieli materiale, exclusiv provizioane, amenzi, penalități, despăgubiri, donații și sponsorizări</t>
  </si>
  <si>
    <t>2</t>
  </si>
  <si>
    <t>Cheltuieli de natură salarială, din care:</t>
  </si>
  <si>
    <t>2.1</t>
  </si>
  <si>
    <t>Salarii</t>
  </si>
  <si>
    <t>2.2</t>
  </si>
  <si>
    <t>Contribuție asiguratorie pentru muncă (CAM)</t>
  </si>
  <si>
    <t>2.3</t>
  </si>
  <si>
    <t>Contribuție la fondul pentru handicap</t>
  </si>
  <si>
    <t>2.4</t>
  </si>
  <si>
    <t>Alte drepturi asimilate salariilor</t>
  </si>
  <si>
    <t>I</t>
  </si>
  <si>
    <r>
      <rPr>
        <b/>
        <sz val="8"/>
        <color theme="1"/>
        <rFont val="Arial"/>
        <family val="2"/>
      </rPr>
      <t xml:space="preserve">Total cheltuieli de exploatare (1+2) </t>
    </r>
    <r>
      <rPr>
        <b/>
        <sz val="8"/>
        <color theme="1"/>
        <rFont val="Arial"/>
        <family val="2"/>
      </rPr>
      <t xml:space="preserve"> *(+3+4+5)</t>
    </r>
  </si>
  <si>
    <t>II</t>
  </si>
  <si>
    <t>Cheltuieli financiare</t>
  </si>
  <si>
    <t>III</t>
  </si>
  <si>
    <t>Cheltuieli totale (I + II)</t>
  </si>
  <si>
    <t>IV</t>
  </si>
  <si>
    <t>Profit (CT * r%)</t>
  </si>
  <si>
    <t>%</t>
  </si>
  <si>
    <t>V</t>
  </si>
  <si>
    <t>Cota de dezvoltare, dacă este cazul (CT * d%)</t>
  </si>
  <si>
    <t>VI</t>
  </si>
  <si>
    <t>Valoare totală a prestației (III + IV + V)</t>
  </si>
  <si>
    <t>VII.1</t>
  </si>
  <si>
    <t>Cantitatea progamată deșeuri din constructii (DCD)</t>
  </si>
  <si>
    <t>tone/an</t>
  </si>
  <si>
    <t>VII.2</t>
  </si>
  <si>
    <t>Cantitatea programată deșeuri din construcții abandonate</t>
  </si>
  <si>
    <t>VII.3</t>
  </si>
  <si>
    <t>Cantitatea programată deșeuri abandonate</t>
  </si>
  <si>
    <t>VIII</t>
  </si>
  <si>
    <t>Tarif</t>
  </si>
  <si>
    <t>lei/tonă</t>
  </si>
  <si>
    <t>Reprezentant legal Ofertant asociat</t>
  </si>
  <si>
    <t>Asocierea S.C. AVE ROMÂNIA S.R.L. – S.C. F&amp;G ECO S.R.L</t>
  </si>
  <si>
    <t>Pásztai Zoltán Attila</t>
  </si>
  <si>
    <t>Constructii</t>
  </si>
  <si>
    <t>Construcii abandonate</t>
  </si>
  <si>
    <t>Abandonate</t>
  </si>
  <si>
    <t>Zona 4</t>
  </si>
  <si>
    <t>Populatia la case 
(nr. locuitori)</t>
  </si>
  <si>
    <t>Cant. cf. indice generarePNGD</t>
  </si>
  <si>
    <t>Mun. Reghin</t>
  </si>
  <si>
    <t>Com. Alunis</t>
  </si>
  <si>
    <t>Com. Batos</t>
  </si>
  <si>
    <t>Com. Beica de Jos</t>
  </si>
  <si>
    <t>Com. Brincovesti</t>
  </si>
  <si>
    <t>Com. Breaza</t>
  </si>
  <si>
    <t>Com. Chiheru de Jos</t>
  </si>
  <si>
    <t>Com. Cozma</t>
  </si>
  <si>
    <t>Com. Faragau</t>
  </si>
  <si>
    <t>Com. Gurghiu</t>
  </si>
  <si>
    <t>Com. Hodac</t>
  </si>
  <si>
    <t>Com. Ibanesti</t>
  </si>
  <si>
    <t>Com. Ideciu de Jos</t>
  </si>
  <si>
    <t>Com. Lunca</t>
  </si>
  <si>
    <t>Com. Lunca Bradului</t>
  </si>
  <si>
    <t>Com. Petelea</t>
  </si>
  <si>
    <t>Com. Rastolita</t>
  </si>
  <si>
    <t>Com. Rusii Munti</t>
  </si>
  <si>
    <t>Com. Solovastru</t>
  </si>
  <si>
    <t>Com. Stanceni</t>
  </si>
  <si>
    <t>Com. Suseni</t>
  </si>
  <si>
    <t>Com. Vatava</t>
  </si>
  <si>
    <t>Com. Voivodeni</t>
  </si>
  <si>
    <t>TOTAL</t>
  </si>
  <si>
    <t>Pondere val. activitate</t>
  </si>
  <si>
    <t>Valoare activitate</t>
  </si>
  <si>
    <t>Nr.</t>
  </si>
  <si>
    <t>Consumatori</t>
  </si>
  <si>
    <t>Nr. Unităţi</t>
  </si>
  <si>
    <t>Procent alocare activitate - %</t>
  </si>
  <si>
    <t>km/an</t>
  </si>
  <si>
    <t>Timp de funcționare</t>
  </si>
  <si>
    <t>Consum normat</t>
  </si>
  <si>
    <t>Preţ unitar</t>
  </si>
  <si>
    <t>Total</t>
  </si>
  <si>
    <t>buc</t>
  </si>
  <si>
    <t>Constructii abandonate</t>
  </si>
  <si>
    <t>km</t>
  </si>
  <si>
    <t>h/an</t>
  </si>
  <si>
    <t>l/100 km</t>
  </si>
  <si>
    <t>l/ore</t>
  </si>
  <si>
    <t>lei/litru</t>
  </si>
  <si>
    <t>l/an</t>
  </si>
  <si>
    <t>Consum specific</t>
  </si>
  <si>
    <t>Preţ unitar kWh</t>
  </si>
  <si>
    <t>Consum total</t>
  </si>
  <si>
    <t>kWh/oră</t>
  </si>
  <si>
    <t>lei/kWh</t>
  </si>
  <si>
    <t>kWh/an</t>
  </si>
  <si>
    <t>NU ESTE CAZUL</t>
  </si>
  <si>
    <t>Consum zilnic</t>
  </si>
  <si>
    <t>Consum lunar</t>
  </si>
  <si>
    <t>Cheltuieli</t>
  </si>
  <si>
    <t>Preț/tarif</t>
  </si>
  <si>
    <t>mc/zi</t>
  </si>
  <si>
    <t>mc/lună</t>
  </si>
  <si>
    <t>lei/lună</t>
  </si>
  <si>
    <t>lei/mc</t>
  </si>
  <si>
    <t>mc/an</t>
  </si>
  <si>
    <t>Categorie</t>
  </si>
  <si>
    <t>Cantitate/unitate de măsură</t>
  </si>
  <si>
    <t>Costuri unitare specifice</t>
  </si>
  <si>
    <t>Cantitate</t>
  </si>
  <si>
    <t>Cheltuieli totale</t>
  </si>
  <si>
    <t>lei/UM</t>
  </si>
  <si>
    <t>Număr personal /
Nr. auto</t>
  </si>
  <si>
    <t>Cant. /pers/an</t>
  </si>
  <si>
    <t>Preț unitar echipament</t>
  </si>
  <si>
    <t>Cantitate totală/an</t>
  </si>
  <si>
    <t>Costuri spec. pe unit. /an</t>
  </si>
  <si>
    <t>pers. / auto</t>
  </si>
  <si>
    <t>lei/buc</t>
  </si>
  <si>
    <t>Ore reparații/întreținere</t>
  </si>
  <si>
    <t>lei/oră</t>
  </si>
  <si>
    <t>Tip servicii/
intervenții</t>
  </si>
  <si>
    <t>Lei/serviciu
(intervenție)</t>
  </si>
  <si>
    <t>KM(ore)/an</t>
  </si>
  <si>
    <t>Intervenții/
an</t>
  </si>
  <si>
    <t>Set anvelope</t>
  </si>
  <si>
    <t>Valoare mijloc fix</t>
  </si>
  <si>
    <t>DATA PIF</t>
  </si>
  <si>
    <t>Durată amortizare</t>
  </si>
  <si>
    <t>Valoare rămasă de amortizat</t>
  </si>
  <si>
    <t>Amortizare lunară</t>
  </si>
  <si>
    <t>lună,an</t>
  </si>
  <si>
    <t>ani</t>
  </si>
  <si>
    <t>lei</t>
  </si>
  <si>
    <t>Costuri specifice pe unitate/an</t>
  </si>
  <si>
    <t>Preț unitar</t>
  </si>
  <si>
    <t>Număr campanii</t>
  </si>
  <si>
    <t>lei/camp.</t>
  </si>
  <si>
    <t>Număr luni</t>
  </si>
  <si>
    <t>Nr. unități</t>
  </si>
  <si>
    <t>Costuri specifice pe unitate</t>
  </si>
  <si>
    <t>Nr. luni</t>
  </si>
  <si>
    <t>ANRSC - contribuție</t>
  </si>
  <si>
    <t>Avize/Acorduri/Autorizații DSP, ISU, ISCIR, ANPM, etc.</t>
  </si>
  <si>
    <t>Cheltuieli administrative/indirecte</t>
  </si>
  <si>
    <t>Valoare unitară</t>
  </si>
  <si>
    <t>Cheltuieli cu tratarea deșeurilor</t>
  </si>
  <si>
    <t>Număr</t>
  </si>
  <si>
    <t>Salar mediu brut/lună/pers.</t>
  </si>
  <si>
    <t>% concedii</t>
  </si>
  <si>
    <t>Nr. efectiv angajați</t>
  </si>
  <si>
    <t>% din alte contracte</t>
  </si>
  <si>
    <t>1. PERSONAL TEHNIC</t>
  </si>
  <si>
    <t>Șofer autocamion</t>
  </si>
  <si>
    <t>Operator salubrizare</t>
  </si>
  <si>
    <t>3</t>
  </si>
  <si>
    <t>Valoare salarii</t>
  </si>
  <si>
    <t>% CAM</t>
  </si>
  <si>
    <t>Nr. mediu de angajați</t>
  </si>
  <si>
    <t>% CFH</t>
  </si>
  <si>
    <t>Salar minim pe economie</t>
  </si>
  <si>
    <t>Nr. total personal</t>
  </si>
  <si>
    <t>Zile lucr./lună</t>
  </si>
  <si>
    <t>Perioada</t>
  </si>
  <si>
    <t>lei/zi lucr.</t>
  </si>
  <si>
    <t>Tichete de masa</t>
  </si>
  <si>
    <t>Luni</t>
  </si>
  <si>
    <t>nr.</t>
  </si>
  <si>
    <t>Autospecială colectare deșeuri</t>
  </si>
  <si>
    <t>lei/cursă</t>
  </si>
  <si>
    <t>Nr. Curse</t>
  </si>
  <si>
    <t>Șofer autocamion (Set vara (Salopeta, bocanci, etc.) + Set iarna (salopeta,etc)</t>
  </si>
  <si>
    <t>Operator salubrizare (Set vara (Salopeta, bocanci, etc.) + Set iarna (salopeta,etc)</t>
  </si>
  <si>
    <t>TOTAL CHELTUIELI lei/an</t>
  </si>
  <si>
    <t>Programat annual</t>
  </si>
  <si>
    <t>lei/an ( fara TVA)</t>
  </si>
  <si>
    <t>lei/an (fara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</si>
</sst>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Val. TOTALA anual: &quot;#\ ###\ ##0.00&quot; RON/4.182.034,00 RON&quot;"/>
    <numFmt numFmtId="165" formatCode="#\ ###\ ##0.00"/>
    <numFmt numFmtId="166" formatCode="0.0000%"/>
    <numFmt numFmtId="167" formatCode="dd\.mm\.yyyy"/>
    <numFmt numFmtId="168" formatCode="#,##0.0000"/>
    <numFmt numFmtId="169" formatCode="#\ ###\ ##0\ &quot;lei/lună&quot;"/>
    <numFmt numFmtId="170" formatCode="#\ ###\ ##0.00\ &quot;lei/zi lucr&quot;"/>
    <numFmt numFmtId="171" formatCode="#\ ###\ ##0\ &quot;luni&quot;"/>
    <numFmt numFmtId="172" formatCode="#\ ###\ ##0\ &quot;ore&quot;"/>
  </numFmts>
  <fonts count="29" x14ac:knownFonts="1">
    <font>
      <sz val="10"/>
      <color rgb="FF000000"/>
      <name val="Arial"/>
      <scheme val="minor"/>
    </font>
    <font>
      <b/>
      <sz val="8"/>
      <color rgb="FFFFFFFF"/>
      <name val="Arial"/>
      <family val="2"/>
      <scheme val="minor"/>
    </font>
    <font>
      <sz val="8"/>
      <color rgb="FFFFFFFF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color rgb="FF434343"/>
      <name val="Arial"/>
      <family val="2"/>
      <scheme val="minor"/>
    </font>
    <font>
      <i/>
      <sz val="8"/>
      <color rgb="FF434343"/>
      <name val="Arial"/>
      <family val="2"/>
      <scheme val="minor"/>
    </font>
    <font>
      <i/>
      <sz val="8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  <scheme val="minor"/>
    </font>
    <font>
      <i/>
      <sz val="9"/>
      <color theme="1"/>
      <name val="Arial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  <scheme val="minor"/>
    </font>
    <font>
      <i/>
      <sz val="10"/>
      <color rgb="FF000000"/>
      <name val="Calibri"/>
      <family val="2"/>
    </font>
    <font>
      <i/>
      <sz val="9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2"/>
      <name val="Arial"/>
      <family val="2"/>
      <scheme val="minor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1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24" fillId="0" borderId="0" applyFont="0" applyFill="0" applyBorder="0" applyAlignment="0" applyProtection="0"/>
  </cellStyleXfs>
  <cellXfs count="494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textRotation="90"/>
    </xf>
    <xf numFmtId="165" fontId="3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6" fontId="2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49" fontId="4" fillId="0" borderId="3" xfId="0" applyNumberFormat="1" applyFont="1" applyBorder="1" applyAlignment="1">
      <alignment vertical="center"/>
    </xf>
    <xf numFmtId="165" fontId="2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4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vertical="center"/>
    </xf>
    <xf numFmtId="165" fontId="4" fillId="3" borderId="8" xfId="0" applyNumberFormat="1" applyFont="1" applyFill="1" applyBorder="1" applyAlignment="1">
      <alignment vertical="center"/>
    </xf>
    <xf numFmtId="165" fontId="4" fillId="3" borderId="8" xfId="0" applyNumberFormat="1" applyFont="1" applyFill="1" applyBorder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/>
    </xf>
    <xf numFmtId="165" fontId="6" fillId="3" borderId="10" xfId="0" applyNumberFormat="1" applyFont="1" applyFill="1" applyBorder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vertical="center" wrapText="1"/>
    </xf>
    <xf numFmtId="165" fontId="3" fillId="0" borderId="12" xfId="0" applyNumberFormat="1" applyFont="1" applyBorder="1" applyAlignment="1">
      <alignment horizontal="left" vertical="center"/>
    </xf>
    <xf numFmtId="165" fontId="3" fillId="0" borderId="13" xfId="0" applyNumberFormat="1" applyFont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vertical="center"/>
    </xf>
    <xf numFmtId="165" fontId="5" fillId="2" borderId="0" xfId="0" applyNumberFormat="1" applyFont="1" applyFill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/>
    </xf>
    <xf numFmtId="165" fontId="6" fillId="2" borderId="18" xfId="0" applyNumberFormat="1" applyFont="1" applyFill="1" applyBorder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49" fontId="7" fillId="0" borderId="19" xfId="0" quotePrefix="1" applyNumberFormat="1" applyFont="1" applyBorder="1" applyAlignment="1">
      <alignment horizontal="center" vertical="center"/>
    </xf>
    <xf numFmtId="165" fontId="7" fillId="0" borderId="20" xfId="0" applyNumberFormat="1" applyFont="1" applyBorder="1" applyAlignment="1">
      <alignment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 wrapText="1"/>
    </xf>
    <xf numFmtId="165" fontId="9" fillId="2" borderId="22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49" fontId="7" fillId="0" borderId="23" xfId="0" quotePrefix="1" applyNumberFormat="1" applyFont="1" applyBorder="1" applyAlignment="1">
      <alignment horizontal="center" vertical="center"/>
    </xf>
    <xf numFmtId="165" fontId="7" fillId="0" borderId="24" xfId="0" applyNumberFormat="1" applyFont="1" applyBorder="1" applyAlignment="1">
      <alignment vertical="center" wrapText="1"/>
    </xf>
    <xf numFmtId="165" fontId="8" fillId="0" borderId="24" xfId="0" applyNumberFormat="1" applyFont="1" applyBorder="1" applyAlignment="1">
      <alignment horizontal="center" vertical="center" wrapText="1"/>
    </xf>
    <xf numFmtId="165" fontId="8" fillId="0" borderId="25" xfId="0" applyNumberFormat="1" applyFont="1" applyBorder="1" applyAlignment="1">
      <alignment horizontal="center" vertical="center" wrapText="1"/>
    </xf>
    <xf numFmtId="49" fontId="7" fillId="0" borderId="26" xfId="0" quotePrefix="1" applyNumberFormat="1" applyFont="1" applyBorder="1" applyAlignment="1">
      <alignment horizontal="center" vertical="center"/>
    </xf>
    <xf numFmtId="165" fontId="7" fillId="0" borderId="27" xfId="0" applyNumberFormat="1" applyFont="1" applyBorder="1" applyAlignment="1">
      <alignment vertical="center" wrapText="1"/>
    </xf>
    <xf numFmtId="165" fontId="8" fillId="0" borderId="27" xfId="0" applyNumberFormat="1" applyFont="1" applyBorder="1" applyAlignment="1">
      <alignment horizontal="center" vertical="center" wrapText="1"/>
    </xf>
    <xf numFmtId="165" fontId="8" fillId="0" borderId="28" xfId="0" applyNumberFormat="1" applyFont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/>
    </xf>
    <xf numFmtId="165" fontId="4" fillId="2" borderId="16" xfId="0" applyNumberFormat="1" applyFont="1" applyFill="1" applyBorder="1" applyAlignment="1">
      <alignment vertical="center" wrapText="1"/>
    </xf>
    <xf numFmtId="165" fontId="7" fillId="2" borderId="16" xfId="0" applyNumberFormat="1" applyFont="1" applyFill="1" applyBorder="1" applyAlignment="1">
      <alignment horizontal="center" vertical="center" wrapText="1"/>
    </xf>
    <xf numFmtId="165" fontId="7" fillId="2" borderId="17" xfId="0" applyNumberFormat="1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vertical="center" wrapText="1"/>
    </xf>
    <xf numFmtId="165" fontId="8" fillId="2" borderId="20" xfId="0" applyNumberFormat="1" applyFont="1" applyFill="1" applyBorder="1" applyAlignment="1">
      <alignment horizontal="center" vertical="center" wrapText="1"/>
    </xf>
    <xf numFmtId="165" fontId="8" fillId="2" borderId="21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/>
    </xf>
    <xf numFmtId="165" fontId="7" fillId="2" borderId="24" xfId="0" applyNumberFormat="1" applyFont="1" applyFill="1" applyBorder="1" applyAlignment="1">
      <alignment vertical="center" wrapText="1"/>
    </xf>
    <xf numFmtId="165" fontId="8" fillId="2" borderId="24" xfId="0" applyNumberFormat="1" applyFont="1" applyFill="1" applyBorder="1" applyAlignment="1">
      <alignment horizontal="center" vertical="center" wrapText="1"/>
    </xf>
    <xf numFmtId="165" fontId="8" fillId="2" borderId="25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/>
    </xf>
    <xf numFmtId="165" fontId="7" fillId="0" borderId="30" xfId="0" applyNumberFormat="1" applyFont="1" applyBorder="1" applyAlignment="1">
      <alignment vertical="center" wrapText="1"/>
    </xf>
    <xf numFmtId="165" fontId="8" fillId="0" borderId="30" xfId="0" applyNumberFormat="1" applyFont="1" applyBorder="1" applyAlignment="1">
      <alignment horizontal="center" vertical="center" wrapText="1"/>
    </xf>
    <xf numFmtId="165" fontId="8" fillId="0" borderId="31" xfId="0" applyNumberFormat="1" applyFont="1" applyBorder="1" applyAlignment="1">
      <alignment horizontal="center" vertical="center" wrapText="1"/>
    </xf>
    <xf numFmtId="165" fontId="8" fillId="0" borderId="16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right" wrapText="1"/>
    </xf>
    <xf numFmtId="165" fontId="7" fillId="0" borderId="16" xfId="0" applyNumberFormat="1" applyFont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Alignment="1">
      <alignment horizontal="right" vertical="center" wrapText="1"/>
    </xf>
    <xf numFmtId="49" fontId="7" fillId="0" borderId="19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right" vertical="center"/>
    </xf>
    <xf numFmtId="165" fontId="9" fillId="2" borderId="32" xfId="0" applyNumberFormat="1" applyFont="1" applyFill="1" applyBorder="1" applyAlignment="1">
      <alignment horizontal="right" wrapText="1"/>
    </xf>
    <xf numFmtId="165" fontId="9" fillId="2" borderId="33" xfId="0" applyNumberFormat="1" applyFont="1" applyFill="1" applyBorder="1" applyAlignment="1">
      <alignment horizontal="right" wrapText="1"/>
    </xf>
    <xf numFmtId="49" fontId="7" fillId="0" borderId="23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165" fontId="4" fillId="0" borderId="35" xfId="0" applyNumberFormat="1" applyFont="1" applyBorder="1" applyAlignment="1">
      <alignment vertical="center" wrapText="1"/>
    </xf>
    <xf numFmtId="165" fontId="8" fillId="0" borderId="35" xfId="0" applyNumberFormat="1" applyFont="1" applyBorder="1" applyAlignment="1">
      <alignment horizontal="center" vertical="center" wrapText="1"/>
    </xf>
    <xf numFmtId="165" fontId="8" fillId="0" borderId="36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vertical="center" wrapText="1"/>
    </xf>
    <xf numFmtId="49" fontId="4" fillId="0" borderId="19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vertical="center" wrapText="1"/>
    </xf>
    <xf numFmtId="165" fontId="4" fillId="0" borderId="20" xfId="0" applyNumberFormat="1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vertical="center" wrapText="1"/>
    </xf>
    <xf numFmtId="165" fontId="4" fillId="0" borderId="24" xfId="0" applyNumberFormat="1" applyFont="1" applyBorder="1" applyAlignment="1">
      <alignment horizontal="center" vertical="center" wrapText="1"/>
    </xf>
    <xf numFmtId="165" fontId="4" fillId="0" borderId="25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/>
    </xf>
    <xf numFmtId="165" fontId="4" fillId="0" borderId="38" xfId="0" applyNumberFormat="1" applyFont="1" applyBorder="1" applyAlignment="1">
      <alignment vertical="center" wrapText="1"/>
    </xf>
    <xf numFmtId="165" fontId="4" fillId="0" borderId="38" xfId="0" applyNumberFormat="1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 wrapText="1"/>
    </xf>
    <xf numFmtId="10" fontId="6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/>
    </xf>
    <xf numFmtId="165" fontId="3" fillId="0" borderId="35" xfId="0" applyNumberFormat="1" applyFont="1" applyBorder="1" applyAlignment="1">
      <alignment vertical="center" wrapText="1"/>
    </xf>
    <xf numFmtId="165" fontId="1" fillId="0" borderId="35" xfId="0" applyNumberFormat="1" applyFont="1" applyBorder="1" applyAlignment="1">
      <alignment horizontal="center" vertical="center" wrapText="1"/>
    </xf>
    <xf numFmtId="165" fontId="3" fillId="0" borderId="36" xfId="0" applyNumberFormat="1" applyFont="1" applyBorder="1" applyAlignment="1">
      <alignment horizontal="center" vertical="center" wrapText="1"/>
    </xf>
    <xf numFmtId="165" fontId="5" fillId="2" borderId="40" xfId="0" applyNumberFormat="1" applyFont="1" applyFill="1" applyBorder="1" applyAlignment="1">
      <alignment vertical="center" wrapText="1"/>
    </xf>
    <xf numFmtId="49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165" fontId="6" fillId="0" borderId="41" xfId="0" applyNumberFormat="1" applyFont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0" fontId="4" fillId="0" borderId="0" xfId="0" applyFont="1"/>
    <xf numFmtId="167" fontId="4" fillId="0" borderId="0" xfId="0" applyNumberFormat="1" applyFont="1" applyAlignment="1">
      <alignment horizontal="center" vertical="center" wrapText="1"/>
    </xf>
    <xf numFmtId="0" fontId="12" fillId="0" borderId="42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3" fillId="0" borderId="5" xfId="0" applyFont="1" applyBorder="1"/>
    <xf numFmtId="0" fontId="12" fillId="0" borderId="42" xfId="0" applyFont="1" applyBorder="1" applyAlignment="1">
      <alignment horizontal="center" wrapText="1"/>
    </xf>
    <xf numFmtId="0" fontId="13" fillId="4" borderId="5" xfId="0" applyFont="1" applyFill="1" applyBorder="1"/>
    <xf numFmtId="0" fontId="13" fillId="4" borderId="42" xfId="0" applyFont="1" applyFill="1" applyBorder="1"/>
    <xf numFmtId="0" fontId="13" fillId="4" borderId="4" xfId="0" applyFont="1" applyFill="1" applyBorder="1"/>
    <xf numFmtId="168" fontId="13" fillId="4" borderId="42" xfId="0" applyNumberFormat="1" applyFont="1" applyFill="1" applyBorder="1" applyAlignment="1">
      <alignment horizontal="right"/>
    </xf>
    <xf numFmtId="0" fontId="13" fillId="4" borderId="42" xfId="0" applyFont="1" applyFill="1" applyBorder="1" applyAlignment="1">
      <alignment horizontal="right"/>
    </xf>
    <xf numFmtId="0" fontId="13" fillId="0" borderId="43" xfId="0" applyFont="1" applyBorder="1"/>
    <xf numFmtId="0" fontId="13" fillId="0" borderId="44" xfId="0" applyFont="1" applyBorder="1" applyAlignment="1">
      <alignment horizontal="right"/>
    </xf>
    <xf numFmtId="10" fontId="13" fillId="0" borderId="41" xfId="0" applyNumberFormat="1" applyFont="1" applyBorder="1" applyAlignment="1">
      <alignment horizontal="right"/>
    </xf>
    <xf numFmtId="4" fontId="13" fillId="0" borderId="43" xfId="0" applyNumberFormat="1" applyFont="1" applyBorder="1" applyAlignment="1">
      <alignment horizontal="right"/>
    </xf>
    <xf numFmtId="4" fontId="13" fillId="4" borderId="41" xfId="0" applyNumberFormat="1" applyFont="1" applyFill="1" applyBorder="1"/>
    <xf numFmtId="0" fontId="13" fillId="0" borderId="45" xfId="0" applyFont="1" applyBorder="1"/>
    <xf numFmtId="0" fontId="13" fillId="0" borderId="16" xfId="0" applyFont="1" applyBorder="1" applyAlignment="1">
      <alignment horizontal="right"/>
    </xf>
    <xf numFmtId="0" fontId="13" fillId="0" borderId="46" xfId="0" applyFont="1" applyBorder="1"/>
    <xf numFmtId="0" fontId="13" fillId="0" borderId="47" xfId="0" applyFont="1" applyBorder="1" applyAlignment="1">
      <alignment horizontal="right"/>
    </xf>
    <xf numFmtId="0" fontId="12" fillId="0" borderId="42" xfId="0" applyFont="1" applyBorder="1"/>
    <xf numFmtId="0" fontId="13" fillId="0" borderId="4" xfId="0" applyFont="1" applyBorder="1" applyAlignment="1">
      <alignment horizontal="right"/>
    </xf>
    <xf numFmtId="2" fontId="13" fillId="0" borderId="48" xfId="0" applyNumberFormat="1" applyFont="1" applyBorder="1"/>
    <xf numFmtId="4" fontId="13" fillId="0" borderId="3" xfId="0" applyNumberFormat="1" applyFont="1" applyBorder="1" applyAlignment="1">
      <alignment horizontal="right"/>
    </xf>
    <xf numFmtId="10" fontId="13" fillId="0" borderId="6" xfId="0" applyNumberFormat="1" applyFont="1" applyBorder="1" applyAlignment="1">
      <alignment horizontal="right"/>
    </xf>
    <xf numFmtId="10" fontId="10" fillId="0" borderId="0" xfId="0" applyNumberFormat="1" applyFont="1"/>
    <xf numFmtId="0" fontId="10" fillId="0" borderId="0" xfId="0" applyFont="1"/>
    <xf numFmtId="165" fontId="10" fillId="0" borderId="16" xfId="0" applyNumberFormat="1" applyFont="1" applyBorder="1"/>
    <xf numFmtId="0" fontId="10" fillId="0" borderId="16" xfId="0" applyFont="1" applyBorder="1"/>
    <xf numFmtId="10" fontId="10" fillId="0" borderId="16" xfId="0" applyNumberFormat="1" applyFont="1" applyBorder="1"/>
    <xf numFmtId="4" fontId="14" fillId="0" borderId="52" xfId="0" applyNumberFormat="1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2" borderId="52" xfId="0" applyFont="1" applyFill="1" applyBorder="1" applyAlignment="1">
      <alignment vertical="center" wrapText="1"/>
    </xf>
    <xf numFmtId="4" fontId="14" fillId="0" borderId="61" xfId="0" applyNumberFormat="1" applyFont="1" applyBorder="1" applyAlignment="1">
      <alignment horizontal="center" vertical="center" wrapText="1"/>
    </xf>
    <xf numFmtId="4" fontId="15" fillId="0" borderId="62" xfId="0" applyNumberFormat="1" applyFont="1" applyBorder="1" applyAlignment="1">
      <alignment horizontal="center" vertical="center" wrapText="1"/>
    </xf>
    <xf numFmtId="4" fontId="15" fillId="0" borderId="63" xfId="0" applyNumberFormat="1" applyFont="1" applyBorder="1" applyAlignment="1">
      <alignment horizontal="center" vertical="center" wrapText="1"/>
    </xf>
    <xf numFmtId="4" fontId="15" fillId="0" borderId="17" xfId="0" applyNumberFormat="1" applyFont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4" fontId="14" fillId="4" borderId="46" xfId="0" applyNumberFormat="1" applyFont="1" applyFill="1" applyBorder="1" applyAlignment="1">
      <alignment horizontal="center" vertical="center" wrapText="1"/>
    </xf>
    <xf numFmtId="4" fontId="14" fillId="4" borderId="64" xfId="0" applyNumberFormat="1" applyFont="1" applyFill="1" applyBorder="1" applyAlignment="1">
      <alignment horizontal="center" vertical="center" wrapText="1"/>
    </xf>
    <xf numFmtId="4" fontId="14" fillId="4" borderId="65" xfId="0" applyNumberFormat="1" applyFont="1" applyFill="1" applyBorder="1" applyAlignment="1">
      <alignment horizontal="center" vertical="center" wrapText="1"/>
    </xf>
    <xf numFmtId="4" fontId="15" fillId="4" borderId="66" xfId="0" applyNumberFormat="1" applyFont="1" applyFill="1" applyBorder="1" applyAlignment="1">
      <alignment horizontal="center" vertical="center" wrapText="1"/>
    </xf>
    <xf numFmtId="4" fontId="15" fillId="4" borderId="67" xfId="0" applyNumberFormat="1" applyFont="1" applyFill="1" applyBorder="1" applyAlignment="1">
      <alignment horizontal="center" vertical="center" wrapText="1"/>
    </xf>
    <xf numFmtId="4" fontId="15" fillId="4" borderId="36" xfId="0" applyNumberFormat="1" applyFont="1" applyFill="1" applyBorder="1" applyAlignment="1">
      <alignment horizontal="center" vertical="center" wrapText="1"/>
    </xf>
    <xf numFmtId="4" fontId="14" fillId="5" borderId="46" xfId="0" applyNumberFormat="1" applyFont="1" applyFill="1" applyBorder="1" applyAlignment="1">
      <alignment horizontal="center" vertical="center" wrapText="1"/>
    </xf>
    <xf numFmtId="4" fontId="14" fillId="5" borderId="47" xfId="0" applyNumberFormat="1" applyFont="1" applyFill="1" applyBorder="1" applyAlignment="1">
      <alignment horizontal="center" vertical="center" wrapText="1"/>
    </xf>
    <xf numFmtId="4" fontId="14" fillId="5" borderId="64" xfId="0" applyNumberFormat="1" applyFont="1" applyFill="1" applyBorder="1" applyAlignment="1">
      <alignment horizontal="center" vertical="center"/>
    </xf>
    <xf numFmtId="49" fontId="16" fillId="2" borderId="68" xfId="0" applyNumberFormat="1" applyFont="1" applyFill="1" applyBorder="1" applyAlignment="1">
      <alignment horizontal="left" wrapText="1"/>
    </xf>
    <xf numFmtId="0" fontId="16" fillId="2" borderId="69" xfId="0" applyFont="1" applyFill="1" applyBorder="1" applyAlignment="1">
      <alignment wrapText="1"/>
    </xf>
    <xf numFmtId="3" fontId="16" fillId="2" borderId="70" xfId="0" applyNumberFormat="1" applyFont="1" applyFill="1" applyBorder="1" applyAlignment="1">
      <alignment horizontal="center" wrapText="1"/>
    </xf>
    <xf numFmtId="10" fontId="16" fillId="2" borderId="71" xfId="0" applyNumberFormat="1" applyFont="1" applyFill="1" applyBorder="1" applyAlignment="1">
      <alignment horizontal="right" wrapText="1"/>
    </xf>
    <xf numFmtId="10" fontId="16" fillId="2" borderId="72" xfId="0" applyNumberFormat="1" applyFont="1" applyFill="1" applyBorder="1" applyAlignment="1">
      <alignment horizontal="right" wrapText="1"/>
    </xf>
    <xf numFmtId="10" fontId="16" fillId="2" borderId="73" xfId="0" applyNumberFormat="1" applyFont="1" applyFill="1" applyBorder="1" applyAlignment="1">
      <alignment horizontal="right" wrapText="1"/>
    </xf>
    <xf numFmtId="4" fontId="17" fillId="5" borderId="68" xfId="0" applyNumberFormat="1" applyFont="1" applyFill="1" applyBorder="1" applyAlignment="1">
      <alignment horizontal="right" vertical="top" wrapText="1"/>
    </xf>
    <xf numFmtId="4" fontId="17" fillId="5" borderId="74" xfId="0" applyNumberFormat="1" applyFont="1" applyFill="1" applyBorder="1" applyAlignment="1">
      <alignment horizontal="right" vertical="top" wrapText="1"/>
    </xf>
    <xf numFmtId="4" fontId="16" fillId="5" borderId="69" xfId="0" applyNumberFormat="1" applyFont="1" applyFill="1" applyBorder="1" applyAlignment="1">
      <alignment horizontal="right" vertical="center" wrapText="1"/>
    </xf>
    <xf numFmtId="4" fontId="14" fillId="2" borderId="70" xfId="0" applyNumberFormat="1" applyFont="1" applyFill="1" applyBorder="1" applyAlignment="1">
      <alignment horizontal="right" wrapText="1"/>
    </xf>
    <xf numFmtId="4" fontId="16" fillId="2" borderId="75" xfId="0" applyNumberFormat="1" applyFont="1" applyFill="1" applyBorder="1" applyAlignment="1">
      <alignment horizontal="right" wrapText="1"/>
    </xf>
    <xf numFmtId="4" fontId="16" fillId="2" borderId="76" xfId="0" applyNumberFormat="1" applyFont="1" applyFill="1" applyBorder="1" applyAlignment="1">
      <alignment horizontal="right" wrapText="1"/>
    </xf>
    <xf numFmtId="4" fontId="16" fillId="2" borderId="69" xfId="0" applyNumberFormat="1" applyFont="1" applyFill="1" applyBorder="1" applyAlignment="1">
      <alignment horizontal="right" wrapText="1"/>
    </xf>
    <xf numFmtId="49" fontId="16" fillId="2" borderId="77" xfId="0" applyNumberFormat="1" applyFont="1" applyFill="1" applyBorder="1" applyAlignment="1">
      <alignment horizontal="left" wrapText="1"/>
    </xf>
    <xf numFmtId="0" fontId="16" fillId="2" borderId="25" xfId="0" applyFont="1" applyFill="1" applyBorder="1" applyAlignment="1">
      <alignment wrapText="1"/>
    </xf>
    <xf numFmtId="3" fontId="16" fillId="2" borderId="78" xfId="0" applyNumberFormat="1" applyFont="1" applyFill="1" applyBorder="1" applyAlignment="1">
      <alignment horizontal="center" wrapText="1"/>
    </xf>
    <xf numFmtId="10" fontId="16" fillId="2" borderId="79" xfId="0" applyNumberFormat="1" applyFont="1" applyFill="1" applyBorder="1" applyAlignment="1">
      <alignment horizontal="right" wrapText="1"/>
    </xf>
    <xf numFmtId="10" fontId="16" fillId="2" borderId="80" xfId="0" applyNumberFormat="1" applyFont="1" applyFill="1" applyBorder="1" applyAlignment="1">
      <alignment horizontal="right" wrapText="1"/>
    </xf>
    <xf numFmtId="10" fontId="16" fillId="2" borderId="81" xfId="0" applyNumberFormat="1" applyFont="1" applyFill="1" applyBorder="1" applyAlignment="1">
      <alignment horizontal="right" wrapText="1"/>
    </xf>
    <xf numFmtId="4" fontId="17" fillId="5" borderId="77" xfId="0" applyNumberFormat="1" applyFont="1" applyFill="1" applyBorder="1" applyAlignment="1">
      <alignment horizontal="right" vertical="top" wrapText="1"/>
    </xf>
    <xf numFmtId="4" fontId="17" fillId="5" borderId="24" xfId="0" applyNumberFormat="1" applyFont="1" applyFill="1" applyBorder="1" applyAlignment="1">
      <alignment horizontal="right" vertical="top" wrapText="1"/>
    </xf>
    <xf numFmtId="4" fontId="16" fillId="5" borderId="25" xfId="0" applyNumberFormat="1" applyFont="1" applyFill="1" applyBorder="1" applyAlignment="1">
      <alignment horizontal="right" vertical="center" wrapText="1"/>
    </xf>
    <xf numFmtId="4" fontId="14" fillId="2" borderId="78" xfId="0" applyNumberFormat="1" applyFont="1" applyFill="1" applyBorder="1" applyAlignment="1">
      <alignment horizontal="right" wrapText="1"/>
    </xf>
    <xf numFmtId="4" fontId="16" fillId="2" borderId="79" xfId="0" applyNumberFormat="1" applyFont="1" applyFill="1" applyBorder="1" applyAlignment="1">
      <alignment horizontal="right" wrapText="1"/>
    </xf>
    <xf numFmtId="4" fontId="16" fillId="2" borderId="80" xfId="0" applyNumberFormat="1" applyFont="1" applyFill="1" applyBorder="1" applyAlignment="1">
      <alignment horizontal="right" wrapText="1"/>
    </xf>
    <xf numFmtId="4" fontId="16" fillId="2" borderId="25" xfId="0" applyNumberFormat="1" applyFont="1" applyFill="1" applyBorder="1" applyAlignment="1">
      <alignment horizontal="right" wrapText="1"/>
    </xf>
    <xf numFmtId="10" fontId="16" fillId="2" borderId="82" xfId="0" applyNumberFormat="1" applyFont="1" applyFill="1" applyBorder="1" applyAlignment="1">
      <alignment horizontal="right" wrapText="1"/>
    </xf>
    <xf numFmtId="10" fontId="16" fillId="2" borderId="24" xfId="0" applyNumberFormat="1" applyFont="1" applyFill="1" applyBorder="1" applyAlignment="1">
      <alignment horizontal="right" wrapText="1"/>
    </xf>
    <xf numFmtId="49" fontId="16" fillId="2" borderId="83" xfId="0" applyNumberFormat="1" applyFont="1" applyFill="1" applyBorder="1" applyAlignment="1">
      <alignment horizontal="left" wrapText="1"/>
    </xf>
    <xf numFmtId="0" fontId="16" fillId="2" borderId="39" xfId="0" applyFont="1" applyFill="1" applyBorder="1" applyAlignment="1">
      <alignment wrapText="1"/>
    </xf>
    <xf numFmtId="3" fontId="16" fillId="2" borderId="84" xfId="0" applyNumberFormat="1" applyFont="1" applyFill="1" applyBorder="1" applyAlignment="1">
      <alignment horizontal="center" wrapText="1"/>
    </xf>
    <xf numFmtId="10" fontId="16" fillId="2" borderId="85" xfId="0" applyNumberFormat="1" applyFont="1" applyFill="1" applyBorder="1" applyAlignment="1">
      <alignment horizontal="right" wrapText="1"/>
    </xf>
    <xf numFmtId="10" fontId="16" fillId="2" borderId="86" xfId="0" applyNumberFormat="1" applyFont="1" applyFill="1" applyBorder="1" applyAlignment="1">
      <alignment horizontal="right" wrapText="1"/>
    </xf>
    <xf numFmtId="10" fontId="16" fillId="2" borderId="87" xfId="0" applyNumberFormat="1" applyFont="1" applyFill="1" applyBorder="1" applyAlignment="1">
      <alignment horizontal="right" wrapText="1"/>
    </xf>
    <xf numFmtId="4" fontId="17" fillId="5" borderId="83" xfId="0" applyNumberFormat="1" applyFont="1" applyFill="1" applyBorder="1" applyAlignment="1">
      <alignment horizontal="right" vertical="top" wrapText="1"/>
    </xf>
    <xf numFmtId="4" fontId="17" fillId="5" borderId="38" xfId="0" applyNumberFormat="1" applyFont="1" applyFill="1" applyBorder="1" applyAlignment="1">
      <alignment horizontal="right" vertical="top" wrapText="1"/>
    </xf>
    <xf numFmtId="4" fontId="16" fillId="5" borderId="39" xfId="0" applyNumberFormat="1" applyFont="1" applyFill="1" applyBorder="1" applyAlignment="1">
      <alignment horizontal="right" vertical="center" wrapText="1"/>
    </xf>
    <xf numFmtId="4" fontId="14" fillId="2" borderId="84" xfId="0" applyNumberFormat="1" applyFont="1" applyFill="1" applyBorder="1" applyAlignment="1">
      <alignment horizontal="right" wrapText="1"/>
    </xf>
    <xf numFmtId="4" fontId="16" fillId="2" borderId="85" xfId="0" applyNumberFormat="1" applyFont="1" applyFill="1" applyBorder="1" applyAlignment="1">
      <alignment horizontal="right" wrapText="1"/>
    </xf>
    <xf numFmtId="4" fontId="16" fillId="2" borderId="88" xfId="0" applyNumberFormat="1" applyFont="1" applyFill="1" applyBorder="1" applyAlignment="1">
      <alignment horizontal="right" wrapText="1"/>
    </xf>
    <xf numFmtId="4" fontId="16" fillId="2" borderId="39" xfId="0" applyNumberFormat="1" applyFont="1" applyFill="1" applyBorder="1" applyAlignment="1">
      <alignment horizontal="right" wrapText="1"/>
    </xf>
    <xf numFmtId="49" fontId="16" fillId="2" borderId="0" xfId="0" applyNumberFormat="1" applyFont="1" applyFill="1" applyAlignment="1">
      <alignment horizontal="left" wrapText="1"/>
    </xf>
    <xf numFmtId="0" fontId="16" fillId="2" borderId="0" xfId="0" applyFont="1" applyFill="1"/>
    <xf numFmtId="3" fontId="16" fillId="2" borderId="0" xfId="0" applyNumberFormat="1" applyFont="1" applyFill="1" applyAlignment="1">
      <alignment horizontal="center" wrapText="1"/>
    </xf>
    <xf numFmtId="10" fontId="16" fillId="2" borderId="0" xfId="0" applyNumberFormat="1" applyFont="1" applyFill="1" applyAlignment="1">
      <alignment horizontal="right" wrapText="1"/>
    </xf>
    <xf numFmtId="4" fontId="16" fillId="2" borderId="0" xfId="0" applyNumberFormat="1" applyFont="1" applyFill="1" applyAlignment="1">
      <alignment horizontal="right" vertical="top"/>
    </xf>
    <xf numFmtId="4" fontId="16" fillId="2" borderId="0" xfId="0" applyNumberFormat="1" applyFont="1" applyFill="1" applyAlignment="1">
      <alignment horizontal="right" vertical="center" wrapText="1"/>
    </xf>
    <xf numFmtId="4" fontId="14" fillId="2" borderId="0" xfId="0" applyNumberFormat="1" applyFont="1" applyFill="1" applyAlignment="1">
      <alignment horizontal="right" wrapText="1"/>
    </xf>
    <xf numFmtId="4" fontId="16" fillId="2" borderId="0" xfId="0" applyNumberFormat="1" applyFont="1" applyFill="1" applyAlignment="1">
      <alignment horizontal="right" wrapText="1"/>
    </xf>
    <xf numFmtId="4" fontId="16" fillId="0" borderId="0" xfId="0" applyNumberFormat="1" applyFont="1" applyAlignment="1">
      <alignment vertical="center"/>
    </xf>
    <xf numFmtId="4" fontId="14" fillId="4" borderId="89" xfId="0" applyNumberFormat="1" applyFont="1" applyFill="1" applyBorder="1" applyAlignment="1">
      <alignment horizontal="center" vertical="center" wrapText="1"/>
    </xf>
    <xf numFmtId="4" fontId="14" fillId="4" borderId="36" xfId="0" applyNumberFormat="1" applyFont="1" applyFill="1" applyBorder="1" applyAlignment="1">
      <alignment horizontal="center" vertical="center" wrapText="1"/>
    </xf>
    <xf numFmtId="4" fontId="14" fillId="4" borderId="90" xfId="0" applyNumberFormat="1" applyFont="1" applyFill="1" applyBorder="1" applyAlignment="1">
      <alignment horizontal="center" vertical="center" wrapText="1"/>
    </xf>
    <xf numFmtId="49" fontId="16" fillId="2" borderId="91" xfId="0" applyNumberFormat="1" applyFont="1" applyFill="1" applyBorder="1" applyAlignment="1">
      <alignment horizontal="left" wrapText="1"/>
    </xf>
    <xf numFmtId="0" fontId="16" fillId="2" borderId="21" xfId="0" applyFont="1" applyFill="1" applyBorder="1" applyAlignment="1">
      <alignment wrapText="1"/>
    </xf>
    <xf numFmtId="3" fontId="16" fillId="2" borderId="21" xfId="0" applyNumberFormat="1" applyFont="1" applyFill="1" applyBorder="1" applyAlignment="1">
      <alignment horizontal="center" wrapText="1"/>
    </xf>
    <xf numFmtId="0" fontId="16" fillId="2" borderId="21" xfId="0" applyFont="1" applyFill="1" applyBorder="1" applyAlignment="1">
      <alignment horizontal="center" wrapText="1"/>
    </xf>
    <xf numFmtId="0" fontId="16" fillId="2" borderId="9" xfId="0" applyFont="1" applyFill="1" applyBorder="1" applyAlignment="1">
      <alignment wrapText="1"/>
    </xf>
    <xf numFmtId="49" fontId="16" fillId="2" borderId="52" xfId="0" applyNumberFormat="1" applyFont="1" applyFill="1" applyBorder="1" applyAlignment="1">
      <alignment horizontal="left" wrapText="1"/>
    </xf>
    <xf numFmtId="0" fontId="16" fillId="2" borderId="52" xfId="0" applyFont="1" applyFill="1" applyBorder="1"/>
    <xf numFmtId="3" fontId="16" fillId="2" borderId="52" xfId="0" applyNumberFormat="1" applyFont="1" applyFill="1" applyBorder="1" applyAlignment="1">
      <alignment horizontal="center" wrapText="1"/>
    </xf>
    <xf numFmtId="10" fontId="16" fillId="2" borderId="52" xfId="0" applyNumberFormat="1" applyFont="1" applyFill="1" applyBorder="1" applyAlignment="1">
      <alignment horizontal="right" wrapText="1"/>
    </xf>
    <xf numFmtId="4" fontId="16" fillId="2" borderId="52" xfId="0" applyNumberFormat="1" applyFont="1" applyFill="1" applyBorder="1" applyAlignment="1">
      <alignment horizontal="right" vertical="top"/>
    </xf>
    <xf numFmtId="4" fontId="16" fillId="2" borderId="52" xfId="0" applyNumberFormat="1" applyFont="1" applyFill="1" applyBorder="1" applyAlignment="1">
      <alignment horizontal="right" vertical="center" wrapText="1"/>
    </xf>
    <xf numFmtId="4" fontId="14" fillId="2" borderId="52" xfId="0" applyNumberFormat="1" applyFont="1" applyFill="1" applyBorder="1" applyAlignment="1">
      <alignment horizontal="right" wrapText="1"/>
    </xf>
    <xf numFmtId="4" fontId="16" fillId="2" borderId="52" xfId="0" applyNumberFormat="1" applyFont="1" applyFill="1" applyBorder="1" applyAlignment="1">
      <alignment horizontal="right" wrapText="1"/>
    </xf>
    <xf numFmtId="4" fontId="14" fillId="0" borderId="92" xfId="0" applyNumberFormat="1" applyFont="1" applyBorder="1" applyAlignment="1">
      <alignment horizontal="center" vertical="center" wrapText="1"/>
    </xf>
    <xf numFmtId="0" fontId="14" fillId="0" borderId="92" xfId="0" applyFont="1" applyBorder="1" applyAlignment="1">
      <alignment horizontal="center" vertical="center" wrapText="1"/>
    </xf>
    <xf numFmtId="0" fontId="14" fillId="2" borderId="92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3" fontId="16" fillId="2" borderId="98" xfId="0" applyNumberFormat="1" applyFont="1" applyFill="1" applyBorder="1" applyAlignment="1">
      <alignment horizontal="center" wrapText="1"/>
    </xf>
    <xf numFmtId="0" fontId="18" fillId="0" borderId="99" xfId="0" applyFont="1" applyBorder="1" applyAlignment="1">
      <alignment horizontal="center"/>
    </xf>
    <xf numFmtId="0" fontId="18" fillId="0" borderId="100" xfId="0" applyFont="1" applyBorder="1" applyAlignment="1">
      <alignment horizontal="center"/>
    </xf>
    <xf numFmtId="0" fontId="18" fillId="0" borderId="101" xfId="0" applyFont="1" applyBorder="1" applyAlignment="1">
      <alignment horizontal="center"/>
    </xf>
    <xf numFmtId="0" fontId="19" fillId="0" borderId="102" xfId="0" applyFont="1" applyBorder="1" applyAlignment="1">
      <alignment horizontal="center"/>
    </xf>
    <xf numFmtId="1" fontId="19" fillId="0" borderId="103" xfId="0" applyNumberFormat="1" applyFont="1" applyBorder="1" applyAlignment="1">
      <alignment horizontal="center"/>
    </xf>
    <xf numFmtId="2" fontId="19" fillId="0" borderId="104" xfId="0" applyNumberFormat="1" applyFont="1" applyBorder="1" applyAlignment="1">
      <alignment horizontal="center"/>
    </xf>
    <xf numFmtId="0" fontId="18" fillId="0" borderId="105" xfId="0" applyFont="1" applyBorder="1"/>
    <xf numFmtId="1" fontId="18" fillId="0" borderId="106" xfId="0" applyNumberFormat="1" applyFont="1" applyBorder="1" applyAlignment="1">
      <alignment horizontal="right"/>
    </xf>
    <xf numFmtId="2" fontId="18" fillId="0" borderId="107" xfId="0" applyNumberFormat="1" applyFont="1" applyBorder="1" applyAlignment="1">
      <alignment horizontal="right"/>
    </xf>
    <xf numFmtId="0" fontId="18" fillId="0" borderId="99" xfId="0" applyFont="1" applyBorder="1"/>
    <xf numFmtId="1" fontId="18" fillId="0" borderId="100" xfId="0" applyNumberFormat="1" applyFont="1" applyBorder="1" applyAlignment="1">
      <alignment horizontal="right"/>
    </xf>
    <xf numFmtId="2" fontId="18" fillId="0" borderId="101" xfId="0" applyNumberFormat="1" applyFont="1" applyBorder="1" applyAlignment="1">
      <alignment horizontal="right"/>
    </xf>
    <xf numFmtId="1" fontId="18" fillId="0" borderId="100" xfId="0" applyNumberFormat="1" applyFont="1" applyBorder="1"/>
    <xf numFmtId="0" fontId="18" fillId="0" borderId="102" xfId="0" applyFont="1" applyBorder="1"/>
    <xf numFmtId="1" fontId="18" fillId="0" borderId="103" xfId="0" applyNumberFormat="1" applyFont="1" applyBorder="1" applyAlignment="1">
      <alignment horizontal="right"/>
    </xf>
    <xf numFmtId="2" fontId="18" fillId="0" borderId="104" xfId="0" applyNumberFormat="1" applyFont="1" applyBorder="1" applyAlignment="1">
      <alignment horizontal="right"/>
    </xf>
    <xf numFmtId="1" fontId="18" fillId="0" borderId="103" xfId="0" applyNumberFormat="1" applyFont="1" applyBorder="1"/>
    <xf numFmtId="10" fontId="4" fillId="0" borderId="0" xfId="0" applyNumberFormat="1" applyFont="1"/>
    <xf numFmtId="0" fontId="16" fillId="2" borderId="0" xfId="0" applyFont="1" applyFill="1" applyAlignment="1">
      <alignment wrapText="1"/>
    </xf>
    <xf numFmtId="4" fontId="17" fillId="2" borderId="0" xfId="0" applyNumberFormat="1" applyFont="1" applyFill="1" applyAlignment="1">
      <alignment horizontal="right" vertical="top" wrapText="1"/>
    </xf>
    <xf numFmtId="4" fontId="9" fillId="2" borderId="0" xfId="0" applyNumberFormat="1" applyFont="1" applyFill="1" applyAlignment="1">
      <alignment horizontal="center" vertical="top" wrapText="1"/>
    </xf>
    <xf numFmtId="0" fontId="16" fillId="2" borderId="0" xfId="0" applyFont="1" applyFill="1" applyAlignment="1">
      <alignment horizontal="center" wrapText="1"/>
    </xf>
    <xf numFmtId="4" fontId="16" fillId="2" borderId="0" xfId="0" applyNumberFormat="1" applyFont="1" applyFill="1" applyAlignment="1">
      <alignment vertical="center"/>
    </xf>
    <xf numFmtId="4" fontId="14" fillId="0" borderId="15" xfId="0" applyNumberFormat="1" applyFont="1" applyBorder="1" applyAlignment="1">
      <alignment horizontal="center" vertical="center" wrapText="1"/>
    </xf>
    <xf numFmtId="4" fontId="14" fillId="4" borderId="34" xfId="0" applyNumberFormat="1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/>
    </xf>
    <xf numFmtId="4" fontId="14" fillId="4" borderId="66" xfId="0" applyNumberFormat="1" applyFont="1" applyFill="1" applyBorder="1" applyAlignment="1">
      <alignment horizontal="center" vertical="center" wrapText="1"/>
    </xf>
    <xf numFmtId="4" fontId="14" fillId="4" borderId="67" xfId="0" applyNumberFormat="1" applyFont="1" applyFill="1" applyBorder="1" applyAlignment="1">
      <alignment horizontal="center" vertical="center" wrapText="1"/>
    </xf>
    <xf numFmtId="4" fontId="14" fillId="4" borderId="108" xfId="0" applyNumberFormat="1" applyFont="1" applyFill="1" applyBorder="1" applyAlignment="1">
      <alignment horizontal="center" vertical="center" wrapText="1"/>
    </xf>
    <xf numFmtId="4" fontId="14" fillId="5" borderId="89" xfId="0" applyNumberFormat="1" applyFont="1" applyFill="1" applyBorder="1" applyAlignment="1">
      <alignment horizontal="center" vertical="center" wrapText="1"/>
    </xf>
    <xf numFmtId="4" fontId="14" fillId="5" borderId="35" xfId="0" applyNumberFormat="1" applyFont="1" applyFill="1" applyBorder="1" applyAlignment="1">
      <alignment horizontal="center" vertical="center" wrapText="1"/>
    </xf>
    <xf numFmtId="4" fontId="14" fillId="5" borderId="36" xfId="0" applyNumberFormat="1" applyFont="1" applyFill="1" applyBorder="1" applyAlignment="1">
      <alignment horizontal="center" vertical="center"/>
    </xf>
    <xf numFmtId="10" fontId="17" fillId="5" borderId="91" xfId="0" applyNumberFormat="1" applyFont="1" applyFill="1" applyBorder="1" applyAlignment="1">
      <alignment horizontal="right" vertical="top" wrapText="1"/>
    </xf>
    <xf numFmtId="4" fontId="17" fillId="5" borderId="20" xfId="0" applyNumberFormat="1" applyFont="1" applyFill="1" applyBorder="1" applyAlignment="1">
      <alignment horizontal="right" vertical="top" wrapText="1"/>
    </xf>
    <xf numFmtId="4" fontId="16" fillId="5" borderId="21" xfId="0" applyNumberFormat="1" applyFont="1" applyFill="1" applyBorder="1" applyAlignment="1">
      <alignment horizontal="right" vertical="center" wrapText="1"/>
    </xf>
    <xf numFmtId="4" fontId="16" fillId="2" borderId="72" xfId="0" applyNumberFormat="1" applyFont="1" applyFill="1" applyBorder="1" applyAlignment="1">
      <alignment horizontal="right" wrapText="1"/>
    </xf>
    <xf numFmtId="169" fontId="17" fillId="5" borderId="24" xfId="0" applyNumberFormat="1" applyFont="1" applyFill="1" applyBorder="1" applyAlignment="1">
      <alignment horizontal="right" vertical="top" wrapText="1"/>
    </xf>
    <xf numFmtId="49" fontId="20" fillId="2" borderId="77" xfId="0" applyNumberFormat="1" applyFont="1" applyFill="1" applyBorder="1" applyAlignment="1">
      <alignment wrapText="1"/>
    </xf>
    <xf numFmtId="0" fontId="20" fillId="2" borderId="25" xfId="0" applyFont="1" applyFill="1" applyBorder="1" applyAlignment="1">
      <alignment wrapText="1"/>
    </xf>
    <xf numFmtId="3" fontId="13" fillId="2" borderId="78" xfId="0" applyNumberFormat="1" applyFont="1" applyFill="1" applyBorder="1"/>
    <xf numFmtId="0" fontId="14" fillId="0" borderId="16" xfId="0" applyFont="1" applyBorder="1" applyAlignment="1">
      <alignment horizontal="center" vertical="center" wrapText="1"/>
    </xf>
    <xf numFmtId="0" fontId="13" fillId="5" borderId="45" xfId="0" applyFont="1" applyFill="1" applyBorder="1"/>
    <xf numFmtId="0" fontId="15" fillId="5" borderId="16" xfId="0" applyFont="1" applyFill="1" applyBorder="1" applyAlignment="1">
      <alignment horizontal="center"/>
    </xf>
    <xf numFmtId="0" fontId="13" fillId="5" borderId="16" xfId="0" applyFont="1" applyFill="1" applyBorder="1"/>
    <xf numFmtId="0" fontId="13" fillId="5" borderId="17" xfId="0" applyFont="1" applyFill="1" applyBorder="1"/>
    <xf numFmtId="0" fontId="15" fillId="0" borderId="61" xfId="0" applyFont="1" applyBorder="1" applyAlignment="1">
      <alignment horizontal="center" wrapText="1"/>
    </xf>
    <xf numFmtId="4" fontId="14" fillId="4" borderId="35" xfId="0" applyNumberFormat="1" applyFont="1" applyFill="1" applyBorder="1" applyAlignment="1">
      <alignment horizontal="center" vertical="center" wrapText="1"/>
    </xf>
    <xf numFmtId="4" fontId="13" fillId="5" borderId="89" xfId="0" applyNumberFormat="1" applyFont="1" applyFill="1" applyBorder="1"/>
    <xf numFmtId="4" fontId="13" fillId="5" borderId="35" xfId="0" applyNumberFormat="1" applyFont="1" applyFill="1" applyBorder="1"/>
    <xf numFmtId="4" fontId="13" fillId="5" borderId="36" xfId="0" applyNumberFormat="1" applyFont="1" applyFill="1" applyBorder="1"/>
    <xf numFmtId="4" fontId="15" fillId="4" borderId="90" xfId="0" applyNumberFormat="1" applyFont="1" applyFill="1" applyBorder="1" applyAlignment="1">
      <alignment horizontal="right" wrapText="1"/>
    </xf>
    <xf numFmtId="49" fontId="16" fillId="5" borderId="16" xfId="0" applyNumberFormat="1" applyFont="1" applyFill="1" applyBorder="1" applyAlignment="1">
      <alignment horizontal="left" wrapText="1"/>
    </xf>
    <xf numFmtId="165" fontId="21" fillId="5" borderId="50" xfId="0" applyNumberFormat="1" applyFont="1" applyFill="1" applyBorder="1"/>
    <xf numFmtId="3" fontId="16" fillId="5" borderId="61" xfId="0" applyNumberFormat="1" applyFont="1" applyFill="1" applyBorder="1" applyAlignment="1">
      <alignment horizontal="center" wrapText="1"/>
    </xf>
    <xf numFmtId="10" fontId="16" fillId="5" borderId="62" xfId="0" applyNumberFormat="1" applyFont="1" applyFill="1" applyBorder="1" applyAlignment="1">
      <alignment horizontal="right" wrapText="1"/>
    </xf>
    <xf numFmtId="10" fontId="16" fillId="5" borderId="63" xfId="0" applyNumberFormat="1" applyFont="1" applyFill="1" applyBorder="1" applyAlignment="1">
      <alignment horizontal="right" wrapText="1"/>
    </xf>
    <xf numFmtId="10" fontId="16" fillId="5" borderId="16" xfId="0" applyNumberFormat="1" applyFont="1" applyFill="1" applyBorder="1" applyAlignment="1">
      <alignment horizontal="right" wrapText="1"/>
    </xf>
    <xf numFmtId="4" fontId="17" fillId="5" borderId="45" xfId="0" applyNumberFormat="1" applyFont="1" applyFill="1" applyBorder="1" applyAlignment="1">
      <alignment horizontal="right" vertical="top" wrapText="1"/>
    </xf>
    <xf numFmtId="4" fontId="9" fillId="5" borderId="16" xfId="0" applyNumberFormat="1" applyFont="1" applyFill="1" applyBorder="1" applyAlignment="1">
      <alignment horizontal="right" vertical="top" wrapText="1"/>
    </xf>
    <xf numFmtId="10" fontId="17" fillId="5" borderId="16" xfId="0" applyNumberFormat="1" applyFont="1" applyFill="1" applyBorder="1" applyAlignment="1">
      <alignment horizontal="right" vertical="top" wrapText="1"/>
    </xf>
    <xf numFmtId="4" fontId="17" fillId="5" borderId="16" xfId="0" applyNumberFormat="1" applyFont="1" applyFill="1" applyBorder="1" applyAlignment="1">
      <alignment horizontal="right" vertical="top" wrapText="1"/>
    </xf>
    <xf numFmtId="9" fontId="16" fillId="5" borderId="17" xfId="0" applyNumberFormat="1" applyFont="1" applyFill="1" applyBorder="1" applyAlignment="1">
      <alignment horizontal="right" vertical="center" wrapText="1"/>
    </xf>
    <xf numFmtId="4" fontId="14" fillId="5" borderId="61" xfId="0" applyNumberFormat="1" applyFont="1" applyFill="1" applyBorder="1" applyAlignment="1">
      <alignment horizontal="right" wrapText="1"/>
    </xf>
    <xf numFmtId="49" fontId="16" fillId="2" borderId="109" xfId="0" applyNumberFormat="1" applyFont="1" applyFill="1" applyBorder="1" applyAlignment="1">
      <alignment horizontal="left" wrapText="1"/>
    </xf>
    <xf numFmtId="0" fontId="16" fillId="2" borderId="98" xfId="0" applyFont="1" applyFill="1" applyBorder="1" applyAlignment="1">
      <alignment horizontal="center" wrapText="1"/>
    </xf>
    <xf numFmtId="10" fontId="16" fillId="2" borderId="20" xfId="0" applyNumberFormat="1" applyFont="1" applyFill="1" applyBorder="1" applyAlignment="1">
      <alignment horizontal="right" wrapText="1"/>
    </xf>
    <xf numFmtId="4" fontId="17" fillId="5" borderId="91" xfId="0" applyNumberFormat="1" applyFont="1" applyFill="1" applyBorder="1" applyAlignment="1">
      <alignment horizontal="right" vertical="top" wrapText="1"/>
    </xf>
    <xf numFmtId="4" fontId="9" fillId="5" borderId="20" xfId="0" applyNumberFormat="1" applyFont="1" applyFill="1" applyBorder="1" applyAlignment="1">
      <alignment horizontal="right" vertical="top" wrapText="1"/>
    </xf>
    <xf numFmtId="10" fontId="17" fillId="5" borderId="20" xfId="0" applyNumberFormat="1" applyFont="1" applyFill="1" applyBorder="1" applyAlignment="1">
      <alignment horizontal="right" vertical="top" wrapText="1"/>
    </xf>
    <xf numFmtId="9" fontId="16" fillId="5" borderId="21" xfId="0" applyNumberFormat="1" applyFont="1" applyFill="1" applyBorder="1" applyAlignment="1">
      <alignment horizontal="right" vertical="center" wrapText="1"/>
    </xf>
    <xf numFmtId="4" fontId="14" fillId="2" borderId="98" xfId="0" applyNumberFormat="1" applyFont="1" applyFill="1" applyBorder="1" applyAlignment="1">
      <alignment horizontal="right" wrapText="1"/>
    </xf>
    <xf numFmtId="4" fontId="9" fillId="5" borderId="24" xfId="0" applyNumberFormat="1" applyFont="1" applyFill="1" applyBorder="1" applyAlignment="1">
      <alignment horizontal="right" vertical="top" wrapText="1"/>
    </xf>
    <xf numFmtId="10" fontId="16" fillId="2" borderId="110" xfId="0" applyNumberFormat="1" applyFont="1" applyFill="1" applyBorder="1" applyAlignment="1">
      <alignment horizontal="right" wrapText="1"/>
    </xf>
    <xf numFmtId="10" fontId="16" fillId="2" borderId="111" xfId="0" applyNumberFormat="1" applyFont="1" applyFill="1" applyBorder="1" applyAlignment="1">
      <alignment horizontal="right" wrapText="1"/>
    </xf>
    <xf numFmtId="0" fontId="14" fillId="2" borderId="0" xfId="0" applyFont="1" applyFill="1" applyAlignment="1">
      <alignment vertical="center" wrapText="1"/>
    </xf>
    <xf numFmtId="0" fontId="14" fillId="0" borderId="50" xfId="0" applyFont="1" applyBorder="1" applyAlignment="1">
      <alignment horizontal="center" vertical="center" wrapText="1"/>
    </xf>
    <xf numFmtId="4" fontId="14" fillId="4" borderId="112" xfId="0" applyNumberFormat="1" applyFont="1" applyFill="1" applyBorder="1" applyAlignment="1">
      <alignment horizontal="center" vertical="center" wrapText="1"/>
    </xf>
    <xf numFmtId="0" fontId="16" fillId="2" borderId="21" xfId="0" applyFont="1" applyFill="1" applyBorder="1"/>
    <xf numFmtId="49" fontId="16" fillId="2" borderId="25" xfId="0" applyNumberFormat="1" applyFont="1" applyFill="1" applyBorder="1"/>
    <xf numFmtId="10" fontId="17" fillId="5" borderId="24" xfId="0" applyNumberFormat="1" applyFont="1" applyFill="1" applyBorder="1" applyAlignment="1">
      <alignment horizontal="right" vertical="top" wrapText="1"/>
    </xf>
    <xf numFmtId="9" fontId="16" fillId="5" borderId="25" xfId="0" applyNumberFormat="1" applyFont="1" applyFill="1" applyBorder="1" applyAlignment="1">
      <alignment horizontal="right" vertical="center" wrapText="1"/>
    </xf>
    <xf numFmtId="165" fontId="16" fillId="2" borderId="25" xfId="0" applyNumberFormat="1" applyFont="1" applyFill="1" applyBorder="1"/>
    <xf numFmtId="165" fontId="16" fillId="0" borderId="39" xfId="0" applyNumberFormat="1" applyFont="1" applyBorder="1"/>
    <xf numFmtId="10" fontId="16" fillId="2" borderId="88" xfId="0" applyNumberFormat="1" applyFont="1" applyFill="1" applyBorder="1" applyAlignment="1">
      <alignment horizontal="right" wrapText="1"/>
    </xf>
    <xf numFmtId="10" fontId="16" fillId="2" borderId="113" xfId="0" applyNumberFormat="1" applyFont="1" applyFill="1" applyBorder="1" applyAlignment="1">
      <alignment horizontal="right" wrapText="1"/>
    </xf>
    <xf numFmtId="4" fontId="9" fillId="5" borderId="38" xfId="0" applyNumberFormat="1" applyFont="1" applyFill="1" applyBorder="1" applyAlignment="1">
      <alignment horizontal="right" vertical="top" wrapText="1"/>
    </xf>
    <xf numFmtId="10" fontId="17" fillId="5" borderId="38" xfId="0" applyNumberFormat="1" applyFont="1" applyFill="1" applyBorder="1" applyAlignment="1">
      <alignment horizontal="right" vertical="top" wrapText="1"/>
    </xf>
    <xf numFmtId="9" fontId="16" fillId="5" borderId="39" xfId="0" applyNumberFormat="1" applyFont="1" applyFill="1" applyBorder="1" applyAlignment="1">
      <alignment horizontal="right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wrapText="1"/>
    </xf>
    <xf numFmtId="4" fontId="13" fillId="5" borderId="89" xfId="0" applyNumberFormat="1" applyFont="1" applyFill="1" applyBorder="1" applyAlignment="1">
      <alignment horizontal="center" vertical="center"/>
    </xf>
    <xf numFmtId="4" fontId="13" fillId="5" borderId="35" xfId="0" applyNumberFormat="1" applyFont="1" applyFill="1" applyBorder="1" applyAlignment="1">
      <alignment horizontal="center" vertical="center"/>
    </xf>
    <xf numFmtId="4" fontId="13" fillId="5" borderId="36" xfId="0" applyNumberFormat="1" applyFont="1" applyFill="1" applyBorder="1" applyAlignment="1">
      <alignment horizontal="center" vertical="center"/>
    </xf>
    <xf numFmtId="4" fontId="15" fillId="4" borderId="34" xfId="0" applyNumberFormat="1" applyFont="1" applyFill="1" applyBorder="1" applyAlignment="1">
      <alignment horizontal="right" wrapText="1"/>
    </xf>
    <xf numFmtId="170" fontId="22" fillId="5" borderId="77" xfId="0" applyNumberFormat="1" applyFont="1" applyFill="1" applyBorder="1" applyAlignment="1">
      <alignment horizontal="right" vertical="top" wrapText="1"/>
    </xf>
    <xf numFmtId="171" fontId="22" fillId="5" borderId="20" xfId="0" applyNumberFormat="1" applyFont="1" applyFill="1" applyBorder="1" applyAlignment="1">
      <alignment horizontal="right" vertical="top" wrapText="1"/>
    </xf>
    <xf numFmtId="4" fontId="14" fillId="2" borderId="19" xfId="0" applyNumberFormat="1" applyFont="1" applyFill="1" applyBorder="1" applyAlignment="1">
      <alignment horizontal="right" wrapText="1"/>
    </xf>
    <xf numFmtId="171" fontId="22" fillId="5" borderId="24" xfId="0" applyNumberFormat="1" applyFont="1" applyFill="1" applyBorder="1" applyAlignment="1">
      <alignment horizontal="right" vertical="top" wrapText="1"/>
    </xf>
    <xf numFmtId="4" fontId="14" fillId="2" borderId="23" xfId="0" applyNumberFormat="1" applyFont="1" applyFill="1" applyBorder="1" applyAlignment="1">
      <alignment horizontal="right" wrapText="1"/>
    </xf>
    <xf numFmtId="0" fontId="16" fillId="5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4" fillId="5" borderId="61" xfId="0" applyFont="1" applyFill="1" applyBorder="1" applyAlignment="1">
      <alignment horizontal="center" vertical="center" wrapText="1"/>
    </xf>
    <xf numFmtId="4" fontId="16" fillId="5" borderId="89" xfId="0" applyNumberFormat="1" applyFont="1" applyFill="1" applyBorder="1" applyAlignment="1">
      <alignment horizontal="center" vertical="center"/>
    </xf>
    <xf numFmtId="4" fontId="16" fillId="5" borderId="35" xfId="0" applyNumberFormat="1" applyFont="1" applyFill="1" applyBorder="1" applyAlignment="1">
      <alignment horizontal="center" vertical="center"/>
    </xf>
    <xf numFmtId="4" fontId="16" fillId="5" borderId="36" xfId="0" applyNumberFormat="1" applyFont="1" applyFill="1" applyBorder="1" applyAlignment="1">
      <alignment horizontal="center" vertical="center"/>
    </xf>
    <xf numFmtId="4" fontId="14" fillId="5" borderId="90" xfId="0" applyNumberFormat="1" applyFont="1" applyFill="1" applyBorder="1" applyAlignment="1">
      <alignment horizontal="center" vertical="center" wrapText="1"/>
    </xf>
    <xf numFmtId="171" fontId="23" fillId="5" borderId="20" xfId="0" applyNumberFormat="1" applyFont="1" applyFill="1" applyBorder="1" applyAlignment="1">
      <alignment horizontal="right" vertical="top" wrapText="1"/>
    </xf>
    <xf numFmtId="4" fontId="23" fillId="5" borderId="77" xfId="0" applyNumberFormat="1" applyFont="1" applyFill="1" applyBorder="1" applyAlignment="1">
      <alignment horizontal="right" vertical="top" wrapText="1"/>
    </xf>
    <xf numFmtId="171" fontId="23" fillId="5" borderId="24" xfId="0" applyNumberFormat="1" applyFont="1" applyFill="1" applyBorder="1" applyAlignment="1">
      <alignment horizontal="right" vertical="top" wrapText="1"/>
    </xf>
    <xf numFmtId="0" fontId="14" fillId="0" borderId="15" xfId="0" applyFont="1" applyBorder="1" applyAlignment="1">
      <alignment horizontal="center" vertical="center" wrapText="1"/>
    </xf>
    <xf numFmtId="0" fontId="25" fillId="2" borderId="21" xfId="0" applyFont="1" applyFill="1" applyBorder="1" applyAlignment="1">
      <alignment wrapText="1"/>
    </xf>
    <xf numFmtId="10" fontId="16" fillId="2" borderId="37" xfId="0" applyNumberFormat="1" applyFont="1" applyFill="1" applyBorder="1" applyAlignment="1">
      <alignment horizontal="right" wrapText="1"/>
    </xf>
    <xf numFmtId="10" fontId="16" fillId="2" borderId="115" xfId="0" applyNumberFormat="1" applyFont="1" applyFill="1" applyBorder="1" applyAlignment="1">
      <alignment horizontal="right" wrapText="1"/>
    </xf>
    <xf numFmtId="0" fontId="26" fillId="5" borderId="45" xfId="0" applyFont="1" applyFill="1" applyBorder="1" applyAlignment="1">
      <alignment horizontal="center" vertical="center" wrapText="1"/>
    </xf>
    <xf numFmtId="49" fontId="16" fillId="2" borderId="117" xfId="0" applyNumberFormat="1" applyFont="1" applyFill="1" applyBorder="1" applyAlignment="1">
      <alignment horizontal="left" wrapText="1"/>
    </xf>
    <xf numFmtId="0" fontId="16" fillId="2" borderId="118" xfId="0" applyFont="1" applyFill="1" applyBorder="1" applyAlignment="1">
      <alignment wrapText="1"/>
    </xf>
    <xf numFmtId="3" fontId="16" fillId="2" borderId="116" xfId="0" applyNumberFormat="1" applyFont="1" applyFill="1" applyBorder="1" applyAlignment="1">
      <alignment horizontal="center" wrapText="1"/>
    </xf>
    <xf numFmtId="49" fontId="16" fillId="2" borderId="120" xfId="0" applyNumberFormat="1" applyFont="1" applyFill="1" applyBorder="1" applyAlignment="1">
      <alignment horizontal="left" wrapText="1"/>
    </xf>
    <xf numFmtId="0" fontId="16" fillId="2" borderId="121" xfId="0" applyFont="1" applyFill="1" applyBorder="1" applyAlignment="1">
      <alignment wrapText="1"/>
    </xf>
    <xf numFmtId="3" fontId="16" fillId="2" borderId="119" xfId="0" applyNumberFormat="1" applyFont="1" applyFill="1" applyBorder="1" applyAlignment="1">
      <alignment horizontal="center" wrapText="1"/>
    </xf>
    <xf numFmtId="172" fontId="17" fillId="5" borderId="68" xfId="0" applyNumberFormat="1" applyFont="1" applyFill="1" applyBorder="1" applyAlignment="1">
      <alignment horizontal="right" vertical="top" wrapText="1"/>
    </xf>
    <xf numFmtId="0" fontId="25" fillId="2" borderId="25" xfId="0" applyFont="1" applyFill="1" applyBorder="1" applyAlignment="1">
      <alignment wrapText="1"/>
    </xf>
    <xf numFmtId="2" fontId="16" fillId="5" borderId="21" xfId="0" applyNumberFormat="1" applyFont="1" applyFill="1" applyBorder="1" applyAlignment="1">
      <alignment horizontal="right" vertical="center" wrapText="1"/>
    </xf>
    <xf numFmtId="2" fontId="17" fillId="5" borderId="20" xfId="1" applyNumberFormat="1" applyFont="1" applyFill="1" applyBorder="1" applyAlignment="1">
      <alignment horizontal="right" vertical="top" wrapText="1"/>
    </xf>
    <xf numFmtId="4" fontId="14" fillId="0" borderId="65" xfId="0" applyNumberFormat="1" applyFont="1" applyBorder="1" applyAlignment="1">
      <alignment horizontal="center" vertical="center" wrapText="1"/>
    </xf>
    <xf numFmtId="4" fontId="15" fillId="0" borderId="114" xfId="0" applyNumberFormat="1" applyFont="1" applyBorder="1" applyAlignment="1">
      <alignment horizontal="center" vertical="center" wrapText="1"/>
    </xf>
    <xf numFmtId="4" fontId="15" fillId="0" borderId="107" xfId="0" applyNumberFormat="1" applyFont="1" applyBorder="1" applyAlignment="1">
      <alignment horizontal="center" vertical="center" wrapText="1"/>
    </xf>
    <xf numFmtId="4" fontId="15" fillId="0" borderId="64" xfId="0" applyNumberFormat="1" applyFont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4" fontId="14" fillId="4" borderId="122" xfId="0" applyNumberFormat="1" applyFont="1" applyFill="1" applyBorder="1" applyAlignment="1">
      <alignment horizontal="center" vertical="center" wrapText="1"/>
    </xf>
    <xf numFmtId="4" fontId="14" fillId="4" borderId="123" xfId="0" applyNumberFormat="1" applyFont="1" applyFill="1" applyBorder="1" applyAlignment="1">
      <alignment horizontal="center" vertical="center" wrapText="1"/>
    </xf>
    <xf numFmtId="4" fontId="14" fillId="4" borderId="124" xfId="0" applyNumberFormat="1" applyFont="1" applyFill="1" applyBorder="1" applyAlignment="1">
      <alignment horizontal="center" vertical="center" wrapText="1"/>
    </xf>
    <xf numFmtId="4" fontId="15" fillId="4" borderId="125" xfId="0" applyNumberFormat="1" applyFont="1" applyFill="1" applyBorder="1" applyAlignment="1">
      <alignment horizontal="center" vertical="center" wrapText="1"/>
    </xf>
    <xf numFmtId="4" fontId="15" fillId="4" borderId="126" xfId="0" applyNumberFormat="1" applyFont="1" applyFill="1" applyBorder="1" applyAlignment="1">
      <alignment horizontal="center" vertical="center" wrapText="1"/>
    </xf>
    <xf numFmtId="4" fontId="15" fillId="4" borderId="123" xfId="0" applyNumberFormat="1" applyFont="1" applyFill="1" applyBorder="1" applyAlignment="1">
      <alignment horizontal="center" vertical="center" wrapText="1"/>
    </xf>
    <xf numFmtId="4" fontId="14" fillId="5" borderId="127" xfId="0" applyNumberFormat="1" applyFont="1" applyFill="1" applyBorder="1" applyAlignment="1">
      <alignment horizontal="center" vertical="center" wrapText="1"/>
    </xf>
    <xf numFmtId="4" fontId="14" fillId="5" borderId="128" xfId="0" applyNumberFormat="1" applyFont="1" applyFill="1" applyBorder="1" applyAlignment="1">
      <alignment horizontal="center" vertical="center" wrapText="1"/>
    </xf>
    <xf numFmtId="4" fontId="14" fillId="5" borderId="123" xfId="0" applyNumberFormat="1" applyFont="1" applyFill="1" applyBorder="1" applyAlignment="1">
      <alignment horizontal="center" vertical="center"/>
    </xf>
    <xf numFmtId="4" fontId="15" fillId="4" borderId="129" xfId="0" applyNumberFormat="1" applyFont="1" applyFill="1" applyBorder="1" applyAlignment="1">
      <alignment horizontal="center" vertical="center" wrapText="1"/>
    </xf>
    <xf numFmtId="49" fontId="16" fillId="2" borderId="131" xfId="0" applyNumberFormat="1" applyFont="1" applyFill="1" applyBorder="1" applyAlignment="1">
      <alignment horizontal="left" wrapText="1"/>
    </xf>
    <xf numFmtId="0" fontId="25" fillId="2" borderId="132" xfId="0" applyFont="1" applyFill="1" applyBorder="1" applyAlignment="1">
      <alignment wrapText="1"/>
    </xf>
    <xf numFmtId="0" fontId="16" fillId="2" borderId="130" xfId="0" applyFont="1" applyFill="1" applyBorder="1" applyAlignment="1">
      <alignment horizontal="center" wrapText="1"/>
    </xf>
    <xf numFmtId="10" fontId="16" fillId="2" borderId="133" xfId="0" applyNumberFormat="1" applyFont="1" applyFill="1" applyBorder="1" applyAlignment="1">
      <alignment horizontal="right" wrapText="1"/>
    </xf>
    <xf numFmtId="10" fontId="16" fillId="2" borderId="134" xfId="0" applyNumberFormat="1" applyFont="1" applyFill="1" applyBorder="1" applyAlignment="1">
      <alignment horizontal="right" wrapText="1"/>
    </xf>
    <xf numFmtId="10" fontId="16" fillId="2" borderId="135" xfId="0" applyNumberFormat="1" applyFont="1" applyFill="1" applyBorder="1" applyAlignment="1">
      <alignment horizontal="right" wrapText="1"/>
    </xf>
    <xf numFmtId="4" fontId="17" fillId="5" borderId="131" xfId="0" applyNumberFormat="1" applyFont="1" applyFill="1" applyBorder="1" applyAlignment="1">
      <alignment horizontal="right" vertical="top" wrapText="1"/>
    </xf>
    <xf numFmtId="4" fontId="9" fillId="5" borderId="135" xfId="0" applyNumberFormat="1" applyFont="1" applyFill="1" applyBorder="1" applyAlignment="1">
      <alignment horizontal="right" vertical="top" wrapText="1"/>
    </xf>
    <xf numFmtId="2" fontId="17" fillId="5" borderId="135" xfId="1" applyNumberFormat="1" applyFont="1" applyFill="1" applyBorder="1" applyAlignment="1">
      <alignment horizontal="right" vertical="top" wrapText="1"/>
    </xf>
    <xf numFmtId="4" fontId="17" fillId="5" borderId="135" xfId="0" applyNumberFormat="1" applyFont="1" applyFill="1" applyBorder="1" applyAlignment="1">
      <alignment horizontal="right" vertical="top" wrapText="1"/>
    </xf>
    <xf numFmtId="2" fontId="16" fillId="5" borderId="132" xfId="0" applyNumberFormat="1" applyFont="1" applyFill="1" applyBorder="1" applyAlignment="1">
      <alignment horizontal="right" vertical="center" wrapText="1"/>
    </xf>
    <xf numFmtId="4" fontId="14" fillId="2" borderId="130" xfId="0" applyNumberFormat="1" applyFont="1" applyFill="1" applyBorder="1" applyAlignment="1">
      <alignment horizontal="right" wrapText="1"/>
    </xf>
    <xf numFmtId="4" fontId="16" fillId="2" borderId="133" xfId="0" applyNumberFormat="1" applyFont="1" applyFill="1" applyBorder="1" applyAlignment="1">
      <alignment horizontal="right" wrapText="1"/>
    </xf>
    <xf numFmtId="4" fontId="16" fillId="2" borderId="134" xfId="0" applyNumberFormat="1" applyFont="1" applyFill="1" applyBorder="1" applyAlignment="1">
      <alignment horizontal="right" wrapText="1"/>
    </xf>
    <xf numFmtId="4" fontId="16" fillId="2" borderId="132" xfId="0" applyNumberFormat="1" applyFont="1" applyFill="1" applyBorder="1" applyAlignment="1">
      <alignment horizontal="right" wrapText="1"/>
    </xf>
    <xf numFmtId="4" fontId="14" fillId="4" borderId="34" xfId="0" applyNumberFormat="1" applyFont="1" applyFill="1" applyBorder="1" applyAlignment="1">
      <alignment horizontal="right" vertical="center" wrapText="1"/>
    </xf>
    <xf numFmtId="4" fontId="14" fillId="2" borderId="136" xfId="0" applyNumberFormat="1" applyFont="1" applyFill="1" applyBorder="1" applyAlignment="1">
      <alignment horizontal="right" wrapText="1"/>
    </xf>
    <xf numFmtId="0" fontId="14" fillId="0" borderId="137" xfId="0" applyFont="1" applyBorder="1" applyAlignment="1">
      <alignment horizontal="center" vertical="center" wrapText="1"/>
    </xf>
    <xf numFmtId="0" fontId="14" fillId="0" borderId="138" xfId="0" applyFont="1" applyBorder="1" applyAlignment="1">
      <alignment horizontal="center" vertical="center" wrapText="1"/>
    </xf>
    <xf numFmtId="4" fontId="14" fillId="4" borderId="139" xfId="0" applyNumberFormat="1" applyFont="1" applyFill="1" applyBorder="1" applyAlignment="1">
      <alignment horizontal="center" vertical="center" wrapText="1"/>
    </xf>
    <xf numFmtId="4" fontId="14" fillId="4" borderId="140" xfId="0" applyNumberFormat="1" applyFont="1" applyFill="1" applyBorder="1" applyAlignment="1">
      <alignment horizontal="center" vertical="center" wrapText="1"/>
    </xf>
    <xf numFmtId="4" fontId="16" fillId="2" borderId="141" xfId="0" applyNumberFormat="1" applyFont="1" applyFill="1" applyBorder="1" applyAlignment="1">
      <alignment horizontal="right" wrapText="1"/>
    </xf>
    <xf numFmtId="4" fontId="16" fillId="2" borderId="142" xfId="0" applyNumberFormat="1" applyFont="1" applyFill="1" applyBorder="1" applyAlignment="1">
      <alignment horizontal="right" wrapText="1"/>
    </xf>
    <xf numFmtId="4" fontId="16" fillId="2" borderId="143" xfId="0" applyNumberFormat="1" applyFont="1" applyFill="1" applyBorder="1" applyAlignment="1">
      <alignment horizontal="right" wrapText="1"/>
    </xf>
    <xf numFmtId="4" fontId="16" fillId="2" borderId="144" xfId="0" applyNumberFormat="1" applyFont="1" applyFill="1" applyBorder="1" applyAlignment="1">
      <alignment horizontal="right" wrapText="1"/>
    </xf>
    <xf numFmtId="4" fontId="16" fillId="2" borderId="145" xfId="0" applyNumberFormat="1" applyFont="1" applyFill="1" applyBorder="1" applyAlignment="1">
      <alignment horizontal="right" wrapText="1"/>
    </xf>
    <xf numFmtId="4" fontId="16" fillId="2" borderId="146" xfId="0" applyNumberFormat="1" applyFont="1" applyFill="1" applyBorder="1" applyAlignment="1">
      <alignment horizontal="right" wrapText="1"/>
    </xf>
    <xf numFmtId="4" fontId="16" fillId="2" borderId="147" xfId="0" applyNumberFormat="1" applyFont="1" applyFill="1" applyBorder="1" applyAlignment="1">
      <alignment horizontal="right" wrapText="1"/>
    </xf>
    <xf numFmtId="10" fontId="27" fillId="2" borderId="71" xfId="0" applyNumberFormat="1" applyFont="1" applyFill="1" applyBorder="1" applyAlignment="1">
      <alignment horizontal="right" wrapText="1"/>
    </xf>
    <xf numFmtId="10" fontId="27" fillId="2" borderId="72" xfId="0" applyNumberFormat="1" applyFont="1" applyFill="1" applyBorder="1" applyAlignment="1">
      <alignment horizontal="right" wrapText="1"/>
    </xf>
    <xf numFmtId="10" fontId="27" fillId="2" borderId="110" xfId="0" applyNumberFormat="1" applyFont="1" applyFill="1" applyBorder="1" applyAlignment="1">
      <alignment horizontal="right" wrapText="1"/>
    </xf>
    <xf numFmtId="4" fontId="1" fillId="2" borderId="0" xfId="0" applyNumberFormat="1" applyFont="1" applyFill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10" fillId="0" borderId="3" xfId="0" applyFont="1" applyBorder="1" applyAlignment="1">
      <alignment horizontal="center"/>
    </xf>
    <xf numFmtId="0" fontId="11" fillId="0" borderId="6" xfId="0" applyFont="1" applyBorder="1"/>
    <xf numFmtId="0" fontId="10" fillId="0" borderId="49" xfId="0" applyFont="1" applyBorder="1" applyAlignment="1">
      <alignment horizontal="center"/>
    </xf>
    <xf numFmtId="0" fontId="11" fillId="0" borderId="50" xfId="0" applyFont="1" applyBorder="1"/>
    <xf numFmtId="0" fontId="28" fillId="0" borderId="11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14" fillId="0" borderId="51" xfId="0" applyFont="1" applyBorder="1" applyAlignment="1">
      <alignment vertical="center" wrapText="1"/>
    </xf>
    <xf numFmtId="0" fontId="11" fillId="0" borderId="52" xfId="0" applyFont="1" applyBorder="1"/>
    <xf numFmtId="0" fontId="14" fillId="0" borderId="5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1" fillId="0" borderId="57" xfId="0" applyFont="1" applyBorder="1"/>
    <xf numFmtId="0" fontId="11" fillId="0" borderId="43" xfId="0" applyFont="1" applyBorder="1"/>
    <xf numFmtId="0" fontId="14" fillId="0" borderId="54" xfId="0" applyFont="1" applyBorder="1" applyAlignment="1">
      <alignment horizontal="center" vertical="center" wrapText="1"/>
    </xf>
    <xf numFmtId="0" fontId="11" fillId="0" borderId="58" xfId="0" applyFont="1" applyBorder="1"/>
    <xf numFmtId="0" fontId="11" fillId="0" borderId="41" xfId="0" applyFont="1" applyBorder="1"/>
    <xf numFmtId="4" fontId="14" fillId="0" borderId="1" xfId="0" applyNumberFormat="1" applyFont="1" applyBorder="1" applyAlignment="1">
      <alignment horizontal="center" vertical="center" wrapText="1"/>
    </xf>
    <xf numFmtId="0" fontId="11" fillId="0" borderId="59" xfId="0" applyFont="1" applyBorder="1"/>
    <xf numFmtId="0" fontId="15" fillId="0" borderId="11" xfId="0" applyFont="1" applyBorder="1" applyAlignment="1">
      <alignment horizontal="center" vertical="center" wrapText="1"/>
    </xf>
    <xf numFmtId="0" fontId="11" fillId="0" borderId="55" xfId="0" applyFont="1" applyBorder="1"/>
    <xf numFmtId="0" fontId="11" fillId="0" borderId="14" xfId="0" applyFont="1" applyBorder="1"/>
    <xf numFmtId="0" fontId="14" fillId="5" borderId="53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1" fillId="0" borderId="60" xfId="0" applyFont="1" applyBorder="1"/>
    <xf numFmtId="0" fontId="11" fillId="0" borderId="18" xfId="0" applyFont="1" applyBorder="1"/>
    <xf numFmtId="0" fontId="14" fillId="5" borderId="56" xfId="0" applyFont="1" applyFill="1" applyBorder="1" applyAlignment="1">
      <alignment horizontal="center" vertical="center" wrapText="1"/>
    </xf>
    <xf numFmtId="0" fontId="11" fillId="0" borderId="44" xfId="0" applyFont="1" applyBorder="1"/>
    <xf numFmtId="0" fontId="14" fillId="5" borderId="5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4" fillId="0" borderId="9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1" fillId="0" borderId="92" xfId="0" applyFont="1" applyBorder="1"/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4" fontId="14" fillId="0" borderId="93" xfId="0" applyNumberFormat="1" applyFont="1" applyBorder="1" applyAlignment="1">
      <alignment horizontal="center" vertical="center" wrapText="1"/>
    </xf>
    <xf numFmtId="0" fontId="14" fillId="5" borderId="97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14" fillId="0" borderId="92" xfId="0" applyFont="1" applyBorder="1" applyAlignment="1">
      <alignment horizontal="center" vertical="center" wrapText="1"/>
    </xf>
    <xf numFmtId="0" fontId="15" fillId="0" borderId="94" xfId="0" applyFont="1" applyBorder="1" applyAlignment="1">
      <alignment horizontal="center" vertical="center" wrapText="1"/>
    </xf>
    <xf numFmtId="0" fontId="11" fillId="0" borderId="95" xfId="0" applyFont="1" applyBorder="1"/>
    <xf numFmtId="0" fontId="11" fillId="0" borderId="96" xfId="0" applyFont="1" applyBorder="1"/>
    <xf numFmtId="0" fontId="18" fillId="0" borderId="49" xfId="0" applyFont="1" applyBorder="1" applyAlignment="1">
      <alignment horizontal="center"/>
    </xf>
    <xf numFmtId="4" fontId="14" fillId="0" borderId="51" xfId="0" applyNumberFormat="1" applyFont="1" applyBorder="1" applyAlignment="1">
      <alignment horizontal="center" vertical="center" wrapText="1"/>
    </xf>
    <xf numFmtId="0" fontId="11" fillId="0" borderId="94" xfId="0" applyFont="1" applyBorder="1"/>
    <xf numFmtId="0" fontId="26" fillId="5" borderId="56" xfId="0" applyFont="1" applyFill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5" borderId="54" xfId="0" applyFont="1" applyFill="1" applyBorder="1" applyAlignment="1">
      <alignment horizontal="center" wrapText="1"/>
    </xf>
    <xf numFmtId="0" fontId="15" fillId="5" borderId="56" xfId="0" applyFont="1" applyFill="1" applyBorder="1" applyAlignment="1">
      <alignment horizont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/>
    </xf>
    <xf numFmtId="0" fontId="15" fillId="0" borderId="51" xfId="0" applyFont="1" applyBorder="1" applyAlignment="1">
      <alignment horizontal="center" wrapText="1"/>
    </xf>
    <xf numFmtId="0" fontId="16" fillId="5" borderId="56" xfId="0" applyFont="1" applyFill="1" applyBorder="1" applyAlignment="1">
      <alignment horizontal="center" vertical="center"/>
    </xf>
    <xf numFmtId="0" fontId="16" fillId="5" borderId="54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79"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EA9999"/>
          <bgColor rgb="FFEA9999"/>
        </patternFill>
      </fill>
    </dxf>
    <dxf>
      <font>
        <color rgb="FFD9D9D9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CCCCCC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I8" sqref="I8"/>
    </sheetView>
  </sheetViews>
  <sheetFormatPr defaultColWidth="12.7109375" defaultRowHeight="15.75" customHeight="1" outlineLevelRow="1" outlineLevelCol="1" x14ac:dyDescent="0.2"/>
  <cols>
    <col min="1" max="1" width="4.7109375" customWidth="1"/>
    <col min="2" max="2" width="41.28515625" customWidth="1"/>
    <col min="3" max="3" width="8.85546875" customWidth="1" outlineLevel="1"/>
    <col min="4" max="4" width="12.7109375" customWidth="1"/>
    <col min="5" max="8" width="17.7109375" customWidth="1"/>
  </cols>
  <sheetData>
    <row r="1" spans="1:8" ht="12.75" outlineLevel="1" x14ac:dyDescent="0.2">
      <c r="A1" s="1"/>
      <c r="B1" s="2"/>
      <c r="C1" s="428"/>
      <c r="D1" s="429"/>
      <c r="E1" s="3" t="s">
        <v>0</v>
      </c>
      <c r="F1" s="4" t="s">
        <v>0</v>
      </c>
      <c r="G1" s="4" t="s">
        <v>0</v>
      </c>
      <c r="H1" s="5"/>
    </row>
    <row r="2" spans="1:8" ht="77.45" customHeight="1" x14ac:dyDescent="0.2">
      <c r="A2" s="6"/>
      <c r="B2" s="7" t="s">
        <v>1</v>
      </c>
      <c r="C2" s="8"/>
      <c r="D2" s="9"/>
      <c r="E2" s="10" t="s">
        <v>2</v>
      </c>
      <c r="F2" s="10" t="s">
        <v>3</v>
      </c>
      <c r="G2" s="10" t="s">
        <v>4</v>
      </c>
      <c r="H2" s="11"/>
    </row>
    <row r="3" spans="1:8" ht="12.75" x14ac:dyDescent="0.2">
      <c r="A3" s="12"/>
      <c r="B3" s="13"/>
      <c r="C3" s="14"/>
      <c r="D3" s="15" t="s">
        <v>5</v>
      </c>
      <c r="E3" s="16" t="s">
        <v>232</v>
      </c>
      <c r="F3" s="16" t="s">
        <v>6</v>
      </c>
      <c r="G3" s="16" t="s">
        <v>6</v>
      </c>
      <c r="H3" s="17"/>
    </row>
    <row r="4" spans="1:8" ht="13.5" thickBot="1" x14ac:dyDescent="0.25">
      <c r="A4" s="12"/>
      <c r="B4" s="18"/>
      <c r="C4" s="19"/>
      <c r="D4" s="20"/>
      <c r="E4" s="16" t="s">
        <v>233</v>
      </c>
      <c r="F4" s="16" t="s">
        <v>234</v>
      </c>
      <c r="G4" s="16" t="s">
        <v>234</v>
      </c>
      <c r="H4" s="17"/>
    </row>
    <row r="5" spans="1:8" ht="12.75" hidden="1" outlineLevel="1" x14ac:dyDescent="0.2">
      <c r="A5" s="21"/>
      <c r="B5" s="22"/>
      <c r="C5" s="23"/>
      <c r="D5" s="24"/>
      <c r="E5" s="25" t="s">
        <v>8</v>
      </c>
      <c r="F5" s="25" t="s">
        <v>9</v>
      </c>
      <c r="G5" s="25" t="s">
        <v>10</v>
      </c>
      <c r="H5" s="26"/>
    </row>
    <row r="6" spans="1:8" ht="12.75" collapsed="1" x14ac:dyDescent="0.2">
      <c r="A6" s="27" t="s">
        <v>11</v>
      </c>
      <c r="B6" s="28" t="s">
        <v>12</v>
      </c>
      <c r="C6" s="29"/>
      <c r="D6" s="30" t="s">
        <v>7</v>
      </c>
      <c r="E6" s="31">
        <f t="shared" ref="E6:G6" ca="1" si="0">ROUND(E7+E11+E16+E17+E18+E19+E22+E23+E24+E25+E26+E31,2)</f>
        <v>215880.36</v>
      </c>
      <c r="F6" s="31">
        <f t="shared" ca="1" si="0"/>
        <v>11362.12</v>
      </c>
      <c r="G6" s="31">
        <f t="shared" ca="1" si="0"/>
        <v>30131.91</v>
      </c>
      <c r="H6" s="32"/>
    </row>
    <row r="7" spans="1:8" ht="12.75" x14ac:dyDescent="0.2">
      <c r="A7" s="33" t="s">
        <v>13</v>
      </c>
      <c r="B7" s="34" t="s">
        <v>14</v>
      </c>
      <c r="C7" s="35"/>
      <c r="D7" s="36" t="s">
        <v>7</v>
      </c>
      <c r="E7" s="37">
        <f t="shared" ref="E7:G7" ca="1" si="1">ROUND(SUM(E8:E10),2)</f>
        <v>108622.44</v>
      </c>
      <c r="F7" s="37">
        <f t="shared" ca="1" si="1"/>
        <v>5716.96</v>
      </c>
      <c r="G7" s="37">
        <f t="shared" ca="1" si="1"/>
        <v>18178.98</v>
      </c>
      <c r="H7" s="38"/>
    </row>
    <row r="8" spans="1:8" ht="12.75" outlineLevel="1" x14ac:dyDescent="0.2">
      <c r="A8" s="39" t="s">
        <v>15</v>
      </c>
      <c r="B8" s="40" t="s">
        <v>16</v>
      </c>
      <c r="C8" s="41"/>
      <c r="D8" s="42" t="s">
        <v>7</v>
      </c>
      <c r="E8" s="43">
        <f t="shared" ref="E8:G8" ca="1" si="2">INDIRECT("'"&amp;$A8&amp;"'!"&amp;E$5&amp;"5")</f>
        <v>104058.48</v>
      </c>
      <c r="F8" s="43">
        <f t="shared" ca="1" si="2"/>
        <v>5476.76</v>
      </c>
      <c r="G8" s="43">
        <f t="shared" ca="1" si="2"/>
        <v>17415.16</v>
      </c>
      <c r="H8" s="44"/>
    </row>
    <row r="9" spans="1:8" ht="12.75" outlineLevel="1" x14ac:dyDescent="0.2">
      <c r="A9" s="45" t="s">
        <v>17</v>
      </c>
      <c r="B9" s="46" t="s">
        <v>18</v>
      </c>
      <c r="C9" s="47"/>
      <c r="D9" s="48" t="s">
        <v>7</v>
      </c>
      <c r="E9" s="43">
        <f t="shared" ref="E9:G9" ca="1" si="3">INDIRECT("'"&amp;$A9&amp;"'!"&amp;E$5&amp;"5")</f>
        <v>2281.98</v>
      </c>
      <c r="F9" s="43">
        <f t="shared" ca="1" si="3"/>
        <v>120.1</v>
      </c>
      <c r="G9" s="43">
        <f t="shared" ca="1" si="3"/>
        <v>381.91</v>
      </c>
      <c r="H9" s="44"/>
    </row>
    <row r="10" spans="1:8" ht="12.75" outlineLevel="1" x14ac:dyDescent="0.2">
      <c r="A10" s="49" t="s">
        <v>19</v>
      </c>
      <c r="B10" s="50" t="s">
        <v>20</v>
      </c>
      <c r="C10" s="51"/>
      <c r="D10" s="52" t="s">
        <v>7</v>
      </c>
      <c r="E10" s="43">
        <f t="shared" ref="E10:G10" ca="1" si="4">INDIRECT("'"&amp;$A10&amp;"'!"&amp;E$5&amp;"5")</f>
        <v>2281.98</v>
      </c>
      <c r="F10" s="43">
        <f t="shared" ca="1" si="4"/>
        <v>120.1</v>
      </c>
      <c r="G10" s="43">
        <f t="shared" ca="1" si="4"/>
        <v>381.91</v>
      </c>
      <c r="H10" s="44"/>
    </row>
    <row r="11" spans="1:8" ht="12.75" x14ac:dyDescent="0.2">
      <c r="A11" s="53" t="s">
        <v>21</v>
      </c>
      <c r="B11" s="54" t="s">
        <v>22</v>
      </c>
      <c r="C11" s="55"/>
      <c r="D11" s="56" t="s">
        <v>7</v>
      </c>
      <c r="E11" s="37">
        <f t="shared" ref="E11:G11" ca="1" si="5">ROUND(SUM(E12:E15),2)</f>
        <v>0</v>
      </c>
      <c r="F11" s="37">
        <f t="shared" ca="1" si="5"/>
        <v>0</v>
      </c>
      <c r="G11" s="37">
        <f t="shared" ca="1" si="5"/>
        <v>0</v>
      </c>
      <c r="H11" s="38"/>
    </row>
    <row r="12" spans="1:8" ht="12.75" x14ac:dyDescent="0.2">
      <c r="A12" s="57" t="s">
        <v>23</v>
      </c>
      <c r="B12" s="58" t="s">
        <v>24</v>
      </c>
      <c r="C12" s="59"/>
      <c r="D12" s="60" t="s">
        <v>7</v>
      </c>
      <c r="E12" s="43">
        <f t="shared" ref="E12:G12" ca="1" si="6">INDIRECT("'"&amp;$A12&amp;"'!"&amp;E$5&amp;"5")</f>
        <v>0</v>
      </c>
      <c r="F12" s="43">
        <f t="shared" ca="1" si="6"/>
        <v>0</v>
      </c>
      <c r="G12" s="43">
        <f t="shared" ca="1" si="6"/>
        <v>0</v>
      </c>
      <c r="H12" s="44"/>
    </row>
    <row r="13" spans="1:8" ht="12.75" x14ac:dyDescent="0.2">
      <c r="A13" s="61" t="s">
        <v>25</v>
      </c>
      <c r="B13" s="62" t="s">
        <v>26</v>
      </c>
      <c r="C13" s="63"/>
      <c r="D13" s="64" t="s">
        <v>7</v>
      </c>
      <c r="E13" s="43">
        <f t="shared" ref="E13:G13" ca="1" si="7">INDIRECT("'"&amp;$A13&amp;"'!"&amp;E$5&amp;"5")</f>
        <v>0</v>
      </c>
      <c r="F13" s="43">
        <f t="shared" ca="1" si="7"/>
        <v>0</v>
      </c>
      <c r="G13" s="43">
        <f t="shared" ca="1" si="7"/>
        <v>0</v>
      </c>
      <c r="H13" s="44"/>
    </row>
    <row r="14" spans="1:8" ht="12.75" x14ac:dyDescent="0.2">
      <c r="A14" s="61" t="s">
        <v>27</v>
      </c>
      <c r="B14" s="62" t="s">
        <v>28</v>
      </c>
      <c r="C14" s="63"/>
      <c r="D14" s="64" t="s">
        <v>7</v>
      </c>
      <c r="E14" s="43">
        <f t="shared" ref="E14:G14" ca="1" si="8">INDIRECT("'"&amp;$A14&amp;"'!"&amp;E$5&amp;"5")</f>
        <v>0</v>
      </c>
      <c r="F14" s="43">
        <f t="shared" ca="1" si="8"/>
        <v>0</v>
      </c>
      <c r="G14" s="43">
        <f t="shared" ca="1" si="8"/>
        <v>0</v>
      </c>
      <c r="H14" s="44"/>
    </row>
    <row r="15" spans="1:8" ht="12.75" x14ac:dyDescent="0.2">
      <c r="A15" s="65" t="s">
        <v>29</v>
      </c>
      <c r="B15" s="66" t="s">
        <v>30</v>
      </c>
      <c r="C15" s="67"/>
      <c r="D15" s="68" t="s">
        <v>7</v>
      </c>
      <c r="E15" s="43">
        <f t="shared" ref="E15:G15" ca="1" si="9">INDIRECT("'"&amp;$A15&amp;"'!"&amp;E$5&amp;"5")</f>
        <v>0</v>
      </c>
      <c r="F15" s="43">
        <f t="shared" ca="1" si="9"/>
        <v>0</v>
      </c>
      <c r="G15" s="43">
        <f t="shared" ca="1" si="9"/>
        <v>0</v>
      </c>
      <c r="H15" s="44"/>
    </row>
    <row r="16" spans="1:8" ht="22.5" x14ac:dyDescent="0.2">
      <c r="A16" s="33" t="s">
        <v>31</v>
      </c>
      <c r="B16" s="34" t="s">
        <v>32</v>
      </c>
      <c r="C16" s="69"/>
      <c r="D16" s="70" t="s">
        <v>7</v>
      </c>
      <c r="E16" s="71">
        <f t="shared" ref="E16:G16" ca="1" si="10">INDIRECT("'"&amp;$A16&amp;"'!"&amp;E$5&amp;"5")</f>
        <v>0</v>
      </c>
      <c r="F16" s="71">
        <f t="shared" ca="1" si="10"/>
        <v>0</v>
      </c>
      <c r="G16" s="71">
        <f t="shared" ca="1" si="10"/>
        <v>0</v>
      </c>
      <c r="H16" s="44"/>
    </row>
    <row r="17" spans="1:8" ht="12.75" x14ac:dyDescent="0.2">
      <c r="A17" s="33" t="s">
        <v>33</v>
      </c>
      <c r="B17" s="34" t="s">
        <v>34</v>
      </c>
      <c r="C17" s="69"/>
      <c r="D17" s="70" t="s">
        <v>7</v>
      </c>
      <c r="E17" s="71">
        <f t="shared" ref="E17:G17" ca="1" si="11">INDIRECT("'"&amp;$A17&amp;"'!"&amp;E$5&amp;"5")</f>
        <v>0</v>
      </c>
      <c r="F17" s="71">
        <f t="shared" ca="1" si="11"/>
        <v>0</v>
      </c>
      <c r="G17" s="71">
        <f t="shared" ca="1" si="11"/>
        <v>0</v>
      </c>
      <c r="H17" s="44"/>
    </row>
    <row r="18" spans="1:8" ht="12.75" x14ac:dyDescent="0.2">
      <c r="A18" s="33" t="s">
        <v>35</v>
      </c>
      <c r="B18" s="34" t="s">
        <v>36</v>
      </c>
      <c r="C18" s="72"/>
      <c r="D18" s="73" t="s">
        <v>7</v>
      </c>
      <c r="E18" s="71">
        <f t="shared" ref="E18:G18" ca="1" si="12">INDIRECT("'"&amp;$A18&amp;"'!"&amp;E$5&amp;"5")</f>
        <v>1250.71</v>
      </c>
      <c r="F18" s="71">
        <f t="shared" ca="1" si="12"/>
        <v>65.83</v>
      </c>
      <c r="G18" s="71">
        <f t="shared" ca="1" si="12"/>
        <v>1023.46</v>
      </c>
      <c r="H18" s="44"/>
    </row>
    <row r="19" spans="1:8" ht="12.75" x14ac:dyDescent="0.2">
      <c r="A19" s="33" t="s">
        <v>37</v>
      </c>
      <c r="B19" s="34" t="s">
        <v>38</v>
      </c>
      <c r="C19" s="72"/>
      <c r="D19" s="73" t="s">
        <v>7</v>
      </c>
      <c r="E19" s="74">
        <f t="shared" ref="E19:G19" ca="1" si="13">ROUND(SUM(E20:E21),2)</f>
        <v>7377.1</v>
      </c>
      <c r="F19" s="74">
        <f t="shared" ca="1" si="13"/>
        <v>388.27</v>
      </c>
      <c r="G19" s="74">
        <f t="shared" ca="1" si="13"/>
        <v>1234.6300000000001</v>
      </c>
      <c r="H19" s="75"/>
    </row>
    <row r="20" spans="1:8" ht="12.75" x14ac:dyDescent="0.2">
      <c r="A20" s="76" t="s">
        <v>39</v>
      </c>
      <c r="B20" s="40" t="s">
        <v>40</v>
      </c>
      <c r="C20" s="41"/>
      <c r="D20" s="42" t="s">
        <v>7</v>
      </c>
      <c r="E20" s="43">
        <f t="shared" ref="E20:G20" ca="1" si="14">INDIRECT("'"&amp;$A20&amp;"'!"&amp;E$5&amp;"5")</f>
        <v>0</v>
      </c>
      <c r="F20" s="43">
        <f t="shared" ca="1" si="14"/>
        <v>0</v>
      </c>
      <c r="G20" s="43">
        <f t="shared" ca="1" si="14"/>
        <v>0</v>
      </c>
      <c r="H20" s="44"/>
    </row>
    <row r="21" spans="1:8" ht="12.75" x14ac:dyDescent="0.2">
      <c r="A21" s="65" t="s">
        <v>41</v>
      </c>
      <c r="B21" s="66" t="s">
        <v>42</v>
      </c>
      <c r="C21" s="67"/>
      <c r="D21" s="68" t="s">
        <v>7</v>
      </c>
      <c r="E21" s="43">
        <f t="shared" ref="E21:G21" ca="1" si="15">INDIRECT("'"&amp;$A21&amp;"'!"&amp;E$5&amp;"5")</f>
        <v>7377.1</v>
      </c>
      <c r="F21" s="43">
        <f t="shared" ca="1" si="15"/>
        <v>388.27</v>
      </c>
      <c r="G21" s="43">
        <f t="shared" ca="1" si="15"/>
        <v>1234.6300000000001</v>
      </c>
      <c r="H21" s="44"/>
    </row>
    <row r="22" spans="1:8" ht="22.5" x14ac:dyDescent="0.2">
      <c r="A22" s="33" t="s">
        <v>43</v>
      </c>
      <c r="B22" s="34" t="s">
        <v>44</v>
      </c>
      <c r="C22" s="77"/>
      <c r="D22" s="36" t="s">
        <v>7</v>
      </c>
      <c r="E22" s="71">
        <f t="shared" ref="E22:G22" ca="1" si="16">INDIRECT("'"&amp;$A22&amp;"'!"&amp;E$5&amp;"5")</f>
        <v>0</v>
      </c>
      <c r="F22" s="71">
        <f t="shared" ca="1" si="16"/>
        <v>0</v>
      </c>
      <c r="G22" s="71">
        <f t="shared" ca="1" si="16"/>
        <v>0</v>
      </c>
      <c r="H22" s="44"/>
    </row>
    <row r="23" spans="1:8" ht="12.75" x14ac:dyDescent="0.2">
      <c r="A23" s="53" t="s">
        <v>45</v>
      </c>
      <c r="B23" s="34" t="s">
        <v>46</v>
      </c>
      <c r="C23" s="78"/>
      <c r="D23" s="36" t="s">
        <v>7</v>
      </c>
      <c r="E23" s="71">
        <f t="shared" ref="E23:G23" ca="1" si="17">INDIRECT("'"&amp;$A23&amp;"'!"&amp;E$5&amp;"5")</f>
        <v>0</v>
      </c>
      <c r="F23" s="71">
        <f t="shared" ca="1" si="17"/>
        <v>0</v>
      </c>
      <c r="G23" s="71">
        <f t="shared" ca="1" si="17"/>
        <v>0</v>
      </c>
      <c r="H23" s="44"/>
    </row>
    <row r="24" spans="1:8" ht="12.75" x14ac:dyDescent="0.2">
      <c r="A24" s="53" t="s">
        <v>47</v>
      </c>
      <c r="B24" s="34" t="s">
        <v>48</v>
      </c>
      <c r="C24" s="77"/>
      <c r="D24" s="36" t="s">
        <v>7</v>
      </c>
      <c r="E24" s="79">
        <f t="shared" ref="E24:G24" ca="1" si="18">INDIRECT("'"&amp;$A24&amp;"'!"&amp;E$5&amp;"5")</f>
        <v>0</v>
      </c>
      <c r="F24" s="79">
        <f t="shared" ca="1" si="18"/>
        <v>0</v>
      </c>
      <c r="G24" s="79">
        <f t="shared" ca="1" si="18"/>
        <v>0</v>
      </c>
      <c r="H24" s="44"/>
    </row>
    <row r="25" spans="1:8" ht="12.75" outlineLevel="1" x14ac:dyDescent="0.2">
      <c r="A25" s="33" t="s">
        <v>49</v>
      </c>
      <c r="B25" s="34" t="s">
        <v>50</v>
      </c>
      <c r="C25" s="77"/>
      <c r="D25" s="36" t="s">
        <v>7</v>
      </c>
      <c r="E25" s="71">
        <f t="shared" ref="E25:G25" ca="1" si="19">INDIRECT("'"&amp;$A25&amp;"'!"&amp;E$5&amp;"5")</f>
        <v>0</v>
      </c>
      <c r="F25" s="71">
        <f t="shared" ca="1" si="19"/>
        <v>0</v>
      </c>
      <c r="G25" s="71">
        <f t="shared" ca="1" si="19"/>
        <v>0</v>
      </c>
      <c r="H25" s="44"/>
    </row>
    <row r="26" spans="1:8" ht="12.75" x14ac:dyDescent="0.2">
      <c r="A26" s="33" t="s">
        <v>51</v>
      </c>
      <c r="B26" s="34" t="s">
        <v>52</v>
      </c>
      <c r="C26" s="72"/>
      <c r="D26" s="73" t="s">
        <v>7</v>
      </c>
      <c r="E26" s="74">
        <f t="shared" ref="E26:G26" ca="1" si="20">ROUND(SUM(E27:E30),2)</f>
        <v>57928.28</v>
      </c>
      <c r="F26" s="74">
        <f t="shared" ca="1" si="20"/>
        <v>3048.86</v>
      </c>
      <c r="G26" s="74">
        <f t="shared" ca="1" si="20"/>
        <v>9694.84</v>
      </c>
      <c r="H26" s="75"/>
    </row>
    <row r="27" spans="1:8" ht="12.75" x14ac:dyDescent="0.2">
      <c r="A27" s="76" t="s">
        <v>53</v>
      </c>
      <c r="B27" s="40" t="s">
        <v>54</v>
      </c>
      <c r="C27" s="41"/>
      <c r="D27" s="42" t="s">
        <v>7</v>
      </c>
      <c r="E27" s="80">
        <f t="shared" ref="E27:G27" ca="1" si="21">INDIRECT("'"&amp;$A27&amp;"'!"&amp;E$5&amp;"5")</f>
        <v>0</v>
      </c>
      <c r="F27" s="80">
        <f t="shared" ca="1" si="21"/>
        <v>0</v>
      </c>
      <c r="G27" s="80">
        <f t="shared" ca="1" si="21"/>
        <v>0</v>
      </c>
      <c r="H27" s="44"/>
    </row>
    <row r="28" spans="1:8" ht="12.75" x14ac:dyDescent="0.2">
      <c r="A28" s="81" t="s">
        <v>55</v>
      </c>
      <c r="B28" s="46" t="s">
        <v>56</v>
      </c>
      <c r="C28" s="47"/>
      <c r="D28" s="48" t="s">
        <v>7</v>
      </c>
      <c r="E28" s="43">
        <f t="shared" ref="E28:G28" ca="1" si="22">INDIRECT("'"&amp;$A28&amp;"'!"&amp;E$5&amp;"5")</f>
        <v>44754.43</v>
      </c>
      <c r="F28" s="43">
        <f t="shared" ca="1" si="22"/>
        <v>2355.5</v>
      </c>
      <c r="G28" s="43">
        <f t="shared" ca="1" si="22"/>
        <v>7490.07</v>
      </c>
      <c r="H28" s="44"/>
    </row>
    <row r="29" spans="1:8" ht="22.5" x14ac:dyDescent="0.2">
      <c r="A29" s="81" t="s">
        <v>57</v>
      </c>
      <c r="B29" s="46" t="s">
        <v>58</v>
      </c>
      <c r="C29" s="47"/>
      <c r="D29" s="48" t="s">
        <v>7</v>
      </c>
      <c r="E29" s="43">
        <f t="shared" ref="E29:G29" ca="1" si="23">INDIRECT("'"&amp;$A29&amp;"'!"&amp;E$5&amp;"5")</f>
        <v>3337.71</v>
      </c>
      <c r="F29" s="43">
        <f t="shared" ca="1" si="23"/>
        <v>175.67</v>
      </c>
      <c r="G29" s="43">
        <f t="shared" ca="1" si="23"/>
        <v>558.6</v>
      </c>
      <c r="H29" s="44"/>
    </row>
    <row r="30" spans="1:8" ht="12.75" x14ac:dyDescent="0.2">
      <c r="A30" s="82" t="s">
        <v>59</v>
      </c>
      <c r="B30" s="50" t="s">
        <v>60</v>
      </c>
      <c r="C30" s="51"/>
      <c r="D30" s="52" t="s">
        <v>7</v>
      </c>
      <c r="E30" s="43">
        <f t="shared" ref="E30:G30" ca="1" si="24">INDIRECT("'"&amp;$A30&amp;"'!"&amp;E$5&amp;"5")</f>
        <v>9836.14</v>
      </c>
      <c r="F30" s="43">
        <f t="shared" ca="1" si="24"/>
        <v>517.69000000000005</v>
      </c>
      <c r="G30" s="43">
        <f t="shared" ca="1" si="24"/>
        <v>1646.17</v>
      </c>
      <c r="H30" s="44"/>
    </row>
    <row r="31" spans="1:8" ht="22.5" x14ac:dyDescent="0.2">
      <c r="A31" s="83" t="s">
        <v>61</v>
      </c>
      <c r="B31" s="84" t="s">
        <v>62</v>
      </c>
      <c r="C31" s="85"/>
      <c r="D31" s="86" t="s">
        <v>7</v>
      </c>
      <c r="E31" s="79">
        <f t="shared" ref="E31:G31" ca="1" si="25">INDIRECT("'"&amp;$A31&amp;"'!"&amp;E$5&amp;"5")</f>
        <v>40701.83</v>
      </c>
      <c r="F31" s="79">
        <f t="shared" ca="1" si="25"/>
        <v>2142.1999999999998</v>
      </c>
      <c r="G31" s="79">
        <f t="shared" ca="1" si="25"/>
        <v>0</v>
      </c>
      <c r="H31" s="44"/>
    </row>
    <row r="32" spans="1:8" ht="12.75" x14ac:dyDescent="0.2">
      <c r="A32" s="27" t="s">
        <v>63</v>
      </c>
      <c r="B32" s="28" t="s">
        <v>64</v>
      </c>
      <c r="C32" s="87"/>
      <c r="D32" s="30" t="s">
        <v>7</v>
      </c>
      <c r="E32" s="88">
        <f t="shared" ref="E32:G32" ca="1" si="26">ROUND(SUM(E33:E36),2)</f>
        <v>143134.47</v>
      </c>
      <c r="F32" s="88">
        <f t="shared" ca="1" si="26"/>
        <v>7533.4</v>
      </c>
      <c r="G32" s="88">
        <f t="shared" ca="1" si="26"/>
        <v>97606.36</v>
      </c>
      <c r="H32" s="89"/>
    </row>
    <row r="33" spans="1:8" ht="12.75" x14ac:dyDescent="0.2">
      <c r="A33" s="90" t="s">
        <v>65</v>
      </c>
      <c r="B33" s="91" t="s">
        <v>66</v>
      </c>
      <c r="C33" s="92"/>
      <c r="D33" s="93" t="s">
        <v>7</v>
      </c>
      <c r="E33" s="43">
        <f t="shared" ref="E33:G33" ca="1" si="27">INDIRECT("'"&amp;$A33&amp;"'!"&amp;E$5&amp;"5")</f>
        <v>109911.33</v>
      </c>
      <c r="F33" s="43">
        <f t="shared" ca="1" si="27"/>
        <v>5784.81</v>
      </c>
      <c r="G33" s="43">
        <f t="shared" ca="1" si="27"/>
        <v>90425.47</v>
      </c>
      <c r="H33" s="44"/>
    </row>
    <row r="34" spans="1:8" ht="12.75" x14ac:dyDescent="0.2">
      <c r="A34" s="94" t="s">
        <v>67</v>
      </c>
      <c r="B34" s="95" t="s">
        <v>68</v>
      </c>
      <c r="C34" s="96"/>
      <c r="D34" s="97" t="s">
        <v>7</v>
      </c>
      <c r="E34" s="43">
        <f t="shared" ref="E34:G34" ca="1" si="28">INDIRECT("'"&amp;$A34&amp;"'!"&amp;E$5&amp;"5")</f>
        <v>2473.0100000000002</v>
      </c>
      <c r="F34" s="43">
        <f t="shared" ca="1" si="28"/>
        <v>130.16</v>
      </c>
      <c r="G34" s="43">
        <f t="shared" ca="1" si="28"/>
        <v>2034.57</v>
      </c>
      <c r="H34" s="44"/>
    </row>
    <row r="35" spans="1:8" ht="12.75" x14ac:dyDescent="0.2">
      <c r="A35" s="94" t="s">
        <v>69</v>
      </c>
      <c r="B35" s="95" t="s">
        <v>70</v>
      </c>
      <c r="C35" s="96"/>
      <c r="D35" s="97" t="s">
        <v>7</v>
      </c>
      <c r="E35" s="43">
        <f t="shared" ref="E35:G35" ca="1" si="29">INDIRECT("'"&amp;$A35&amp;"'!"&amp;E$5&amp;"5")</f>
        <v>4971.58</v>
      </c>
      <c r="F35" s="43">
        <f t="shared" ca="1" si="29"/>
        <v>261.66000000000003</v>
      </c>
      <c r="G35" s="43">
        <f t="shared" ca="1" si="29"/>
        <v>832.04</v>
      </c>
      <c r="H35" s="44"/>
    </row>
    <row r="36" spans="1:8" ht="12.75" x14ac:dyDescent="0.2">
      <c r="A36" s="98" t="s">
        <v>71</v>
      </c>
      <c r="B36" s="99" t="s">
        <v>72</v>
      </c>
      <c r="C36" s="100"/>
      <c r="D36" s="101" t="s">
        <v>7</v>
      </c>
      <c r="E36" s="43">
        <f t="shared" ref="E36:G36" ca="1" si="30">INDIRECT("'"&amp;$A36&amp;"'!"&amp;E$5&amp;"5")</f>
        <v>25778.55</v>
      </c>
      <c r="F36" s="43">
        <f t="shared" ca="1" si="30"/>
        <v>1356.77</v>
      </c>
      <c r="G36" s="43">
        <f t="shared" ca="1" si="30"/>
        <v>4314.28</v>
      </c>
      <c r="H36" s="44"/>
    </row>
    <row r="37" spans="1:8" ht="12.75" x14ac:dyDescent="0.2">
      <c r="A37" s="27" t="s">
        <v>73</v>
      </c>
      <c r="B37" s="28" t="s">
        <v>74</v>
      </c>
      <c r="C37" s="102"/>
      <c r="D37" s="30" t="s">
        <v>7</v>
      </c>
      <c r="E37" s="88">
        <f t="shared" ref="E37:G37" ca="1" si="31">ROUND(E6+E32,2)</f>
        <v>359014.83</v>
      </c>
      <c r="F37" s="88">
        <f t="shared" ca="1" si="31"/>
        <v>18895.52</v>
      </c>
      <c r="G37" s="88">
        <f t="shared" ca="1" si="31"/>
        <v>127738.27</v>
      </c>
      <c r="H37" s="89"/>
    </row>
    <row r="38" spans="1:8" ht="12.75" x14ac:dyDescent="0.2">
      <c r="A38" s="33" t="s">
        <v>75</v>
      </c>
      <c r="B38" s="34" t="s">
        <v>76</v>
      </c>
      <c r="C38" s="103"/>
      <c r="D38" s="104" t="s">
        <v>7</v>
      </c>
      <c r="E38" s="79">
        <f t="shared" ref="E38:G38" ca="1" si="32">INDIRECT("'"&amp;$A38&amp;"'!"&amp;E$5&amp;"5")</f>
        <v>0</v>
      </c>
      <c r="F38" s="79">
        <f t="shared" ca="1" si="32"/>
        <v>0</v>
      </c>
      <c r="G38" s="79">
        <f t="shared" ca="1" si="32"/>
        <v>0</v>
      </c>
      <c r="H38" s="44"/>
    </row>
    <row r="39" spans="1:8" ht="12.75" x14ac:dyDescent="0.2">
      <c r="A39" s="33" t="s">
        <v>77</v>
      </c>
      <c r="B39" s="34" t="s">
        <v>78</v>
      </c>
      <c r="C39" s="103"/>
      <c r="D39" s="104" t="s">
        <v>7</v>
      </c>
      <c r="E39" s="37">
        <f t="shared" ref="E39:G39" ca="1" si="33">ROUND(E37+E38,2)</f>
        <v>359014.83</v>
      </c>
      <c r="F39" s="37">
        <f t="shared" ca="1" si="33"/>
        <v>18895.52</v>
      </c>
      <c r="G39" s="37">
        <f t="shared" ca="1" si="33"/>
        <v>127738.27</v>
      </c>
      <c r="H39" s="38"/>
    </row>
    <row r="40" spans="1:8" ht="12.75" x14ac:dyDescent="0.2">
      <c r="A40" s="33" t="s">
        <v>79</v>
      </c>
      <c r="B40" s="34" t="s">
        <v>80</v>
      </c>
      <c r="C40" s="105">
        <v>0.06</v>
      </c>
      <c r="D40" s="106" t="s">
        <v>81</v>
      </c>
      <c r="E40" s="37">
        <f t="shared" ref="E40:G40" ca="1" si="34">ROUND(E39*$C$40,2)</f>
        <v>21540.89</v>
      </c>
      <c r="F40" s="37">
        <f t="shared" ca="1" si="34"/>
        <v>1133.73</v>
      </c>
      <c r="G40" s="37">
        <f t="shared" ca="1" si="34"/>
        <v>7664.3</v>
      </c>
      <c r="H40" s="38"/>
    </row>
    <row r="41" spans="1:8" ht="12.75" outlineLevel="1" x14ac:dyDescent="0.2">
      <c r="A41" s="33" t="s">
        <v>82</v>
      </c>
      <c r="B41" s="34" t="s">
        <v>83</v>
      </c>
      <c r="C41" s="103"/>
      <c r="D41" s="104" t="s">
        <v>7</v>
      </c>
      <c r="E41" s="37">
        <v>0</v>
      </c>
      <c r="F41" s="37">
        <v>0</v>
      </c>
      <c r="G41" s="37"/>
      <c r="H41" s="38"/>
    </row>
    <row r="42" spans="1:8" ht="12.75" x14ac:dyDescent="0.2">
      <c r="A42" s="107" t="s">
        <v>84</v>
      </c>
      <c r="B42" s="108" t="s">
        <v>85</v>
      </c>
      <c r="C42" s="109"/>
      <c r="D42" s="110" t="s">
        <v>7</v>
      </c>
      <c r="E42" s="111">
        <f t="shared" ref="E42:G42" ca="1" si="35">ROUND(E39+E40+E41,2)</f>
        <v>380555.72</v>
      </c>
      <c r="F42" s="111">
        <f t="shared" ca="1" si="35"/>
        <v>20029.25</v>
      </c>
      <c r="G42" s="111">
        <f t="shared" ca="1" si="35"/>
        <v>135402.57</v>
      </c>
      <c r="H42" s="89"/>
    </row>
    <row r="43" spans="1:8" ht="12.75" outlineLevel="1" x14ac:dyDescent="0.2">
      <c r="A43" s="112" t="s">
        <v>86</v>
      </c>
      <c r="B43" s="113" t="s">
        <v>87</v>
      </c>
      <c r="C43" s="114"/>
      <c r="D43" s="115" t="s">
        <v>88</v>
      </c>
      <c r="E43" s="116">
        <f>'DATE GENERALE'!E27</f>
        <v>1356.7276800000002</v>
      </c>
      <c r="F43" s="116"/>
      <c r="G43" s="116"/>
      <c r="H43" s="117"/>
    </row>
    <row r="44" spans="1:8" ht="12.75" outlineLevel="1" x14ac:dyDescent="0.2">
      <c r="A44" s="33" t="s">
        <v>89</v>
      </c>
      <c r="B44" s="34" t="s">
        <v>90</v>
      </c>
      <c r="C44" s="103"/>
      <c r="D44" s="118" t="s">
        <v>88</v>
      </c>
      <c r="E44" s="119"/>
      <c r="F44" s="119">
        <f>'DATE GENERALE'!G27</f>
        <v>71.406720000000007</v>
      </c>
      <c r="G44" s="119"/>
      <c r="H44" s="117"/>
    </row>
    <row r="45" spans="1:8" ht="13.5" outlineLevel="1" thickBot="1" x14ac:dyDescent="0.25">
      <c r="A45" s="33" t="s">
        <v>91</v>
      </c>
      <c r="B45" s="34" t="s">
        <v>92</v>
      </c>
      <c r="C45" s="103"/>
      <c r="D45" s="118" t="s">
        <v>88</v>
      </c>
      <c r="E45" s="119"/>
      <c r="F45" s="119"/>
      <c r="G45" s="119">
        <f>'DATE GENERALE'!I27</f>
        <v>227.06100000000001</v>
      </c>
      <c r="H45" s="117"/>
    </row>
    <row r="46" spans="1:8" ht="13.5" thickBot="1" x14ac:dyDescent="0.25">
      <c r="A46" s="120" t="s">
        <v>93</v>
      </c>
      <c r="B46" s="121" t="s">
        <v>94</v>
      </c>
      <c r="C46" s="122"/>
      <c r="D46" s="15" t="s">
        <v>95</v>
      </c>
      <c r="E46" s="123">
        <f ca="1">ROUND(E42 / IF(E$43&lt;&gt;"",E$43, IF(E$44&lt;&gt;"",E$44, IF(E$45&lt;&gt;"",E$45, IF(#REF!&lt;&gt;"",#REF!, )))), 2)</f>
        <v>280.5</v>
      </c>
      <c r="F46" s="123">
        <f t="shared" ref="F46:G46" ca="1" si="36">ROUND(F42 / IF(F$43&lt;&gt;"",F$43, IF(F$44&lt;&gt;"",F$44, IF(F$45&lt;&gt;"",F$45, IF(#REF!&lt;&gt;"",#REF!, )))), 2)</f>
        <v>280.5</v>
      </c>
      <c r="G46" s="123">
        <f t="shared" ca="1" si="36"/>
        <v>596.33000000000004</v>
      </c>
      <c r="H46" s="11"/>
    </row>
    <row r="47" spans="1:8" ht="12.75" x14ac:dyDescent="0.2">
      <c r="A47" s="124"/>
      <c r="B47" s="125"/>
      <c r="C47" s="126"/>
      <c r="D47" s="126"/>
      <c r="E47" s="127"/>
      <c r="F47" s="127"/>
      <c r="G47" s="127"/>
      <c r="H47" s="127"/>
    </row>
    <row r="48" spans="1:8" ht="12.75" x14ac:dyDescent="0.2">
      <c r="A48" s="124"/>
      <c r="B48" s="125" t="s">
        <v>96</v>
      </c>
      <c r="C48" s="128"/>
      <c r="D48" s="129"/>
      <c r="E48" s="127"/>
      <c r="F48" s="127"/>
      <c r="G48" s="127"/>
      <c r="H48" s="127"/>
    </row>
    <row r="49" spans="1:8" ht="22.5" x14ac:dyDescent="0.2">
      <c r="A49" s="124"/>
      <c r="B49" s="125" t="s">
        <v>97</v>
      </c>
      <c r="C49" s="128"/>
      <c r="D49" s="129"/>
      <c r="E49" s="127"/>
      <c r="F49" s="127"/>
      <c r="G49" s="127"/>
      <c r="H49" s="127"/>
    </row>
    <row r="50" spans="1:8" ht="12.75" x14ac:dyDescent="0.2">
      <c r="A50" s="124"/>
      <c r="B50" s="125" t="s">
        <v>98</v>
      </c>
      <c r="C50" s="128"/>
      <c r="D50" s="129"/>
      <c r="E50" s="127"/>
      <c r="F50" s="127"/>
      <c r="G50" s="127"/>
      <c r="H50" s="127"/>
    </row>
    <row r="51" spans="1:8" ht="12.75" x14ac:dyDescent="0.2">
      <c r="A51" s="124"/>
      <c r="B51" s="125"/>
      <c r="C51" s="128"/>
      <c r="D51" s="129"/>
      <c r="E51" s="127"/>
      <c r="F51" s="127"/>
      <c r="G51" s="127"/>
      <c r="H51" s="127"/>
    </row>
    <row r="52" spans="1:8" ht="12.75" x14ac:dyDescent="0.2">
      <c r="A52" s="124"/>
      <c r="B52" s="125"/>
      <c r="C52" s="128"/>
      <c r="D52" s="129"/>
      <c r="E52" s="127"/>
      <c r="F52" s="127"/>
      <c r="G52" s="127"/>
      <c r="H52" s="127"/>
    </row>
    <row r="53" spans="1:8" ht="12.75" x14ac:dyDescent="0.2">
      <c r="A53" s="124"/>
      <c r="B53" s="125"/>
      <c r="C53" s="128"/>
      <c r="D53" s="129"/>
      <c r="E53" s="127"/>
      <c r="F53" s="127"/>
      <c r="G53" s="127"/>
      <c r="H53" s="127"/>
    </row>
  </sheetData>
  <mergeCells count="1">
    <mergeCell ref="C1:D1"/>
  </mergeCells>
  <conditionalFormatting sqref="E6:H53">
    <cfRule type="cellIs" dxfId="178" priority="1" operator="equal">
      <formula>0</formula>
    </cfRule>
  </conditionalFormatting>
  <printOptions horizontalCentered="1"/>
  <pageMargins left="0.25" right="0.25" top="0.75" bottom="0.75" header="0" footer="0"/>
  <pageSetup paperSize="9" scale="66" pageOrder="overThenDown" orientation="landscape" r:id="rId1"/>
  <headerFooter>
    <oddHeader>&amp;LAsocierea S.C. AVE ROMANIA S.R.L. - S.C. F&amp;&amp;G ECO S.R.L.</oddHead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FUNDAMENTARE'!A15&amp;" "&amp;'FISA FUNDAMENTARE'!B15</f>
        <v>1.2.4 Alte utilități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52" t="s">
        <v>134</v>
      </c>
      <c r="E2" s="453"/>
      <c r="F2" s="454"/>
      <c r="G2" s="455"/>
      <c r="H2" s="459"/>
      <c r="I2" s="459"/>
      <c r="J2" s="459"/>
      <c r="K2" s="461"/>
      <c r="L2" s="462"/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/>
      <c r="H4" s="166"/>
      <c r="I4" s="166"/>
      <c r="J4" s="166"/>
      <c r="K4" s="167"/>
      <c r="L4" s="168"/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ROUND(SUM(L6:L15),2)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23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23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23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06" t="str">
        <f t="shared" ref="A10:A14" si="1">IF(B10&lt;&gt;"", IF(B9=B10,A9+0.1,ROUNDDOWN(A9,0)+IF(B10=B11,1.1,1)),"")</f>
        <v/>
      </c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19" t="str">
        <f t="shared" si="1"/>
        <v/>
      </c>
      <c r="B11" s="267"/>
      <c r="C11" s="221"/>
      <c r="D11" s="222"/>
      <c r="E11" s="222"/>
      <c r="F11" s="222"/>
      <c r="G11" s="268"/>
      <c r="H11" s="269"/>
      <c r="I11" s="268"/>
      <c r="J11" s="268"/>
      <c r="K11" s="224"/>
      <c r="L11" s="225"/>
      <c r="M11" s="226"/>
      <c r="N11" s="226"/>
      <c r="O11" s="226"/>
    </row>
    <row r="12" spans="1:15" ht="12.75" x14ac:dyDescent="0.2">
      <c r="A12" s="219" t="str">
        <f t="shared" si="1"/>
        <v/>
      </c>
      <c r="B12" s="267"/>
      <c r="C12" s="221"/>
      <c r="D12" s="222"/>
      <c r="E12" s="222"/>
      <c r="F12" s="222"/>
      <c r="G12" s="268"/>
      <c r="H12" s="269"/>
      <c r="I12" s="268"/>
      <c r="J12" s="268"/>
      <c r="K12" s="224"/>
      <c r="L12" s="225"/>
      <c r="M12" s="226"/>
      <c r="N12" s="226"/>
      <c r="O12" s="226"/>
    </row>
    <row r="13" spans="1:15" ht="12.75" x14ac:dyDescent="0.2">
      <c r="A13" s="219" t="str">
        <f t="shared" si="1"/>
        <v/>
      </c>
      <c r="B13" s="267"/>
      <c r="C13" s="221"/>
      <c r="D13" s="222"/>
      <c r="E13" s="222"/>
      <c r="F13" s="222"/>
      <c r="G13" s="268"/>
      <c r="H13" s="269"/>
      <c r="I13" s="268"/>
      <c r="J13" s="268"/>
      <c r="K13" s="224"/>
      <c r="L13" s="225"/>
      <c r="M13" s="226"/>
      <c r="N13" s="226"/>
      <c r="O13" s="226"/>
    </row>
    <row r="14" spans="1:15" ht="12.75" x14ac:dyDescent="0.2">
      <c r="A14" s="219" t="str">
        <f t="shared" si="1"/>
        <v/>
      </c>
      <c r="B14" s="267"/>
      <c r="C14" s="270"/>
      <c r="D14" s="222"/>
      <c r="E14" s="222"/>
      <c r="F14" s="222"/>
      <c r="G14" s="268"/>
      <c r="H14" s="269"/>
      <c r="I14" s="268"/>
      <c r="J14" s="268"/>
      <c r="K14" s="224"/>
      <c r="L14" s="225"/>
      <c r="M14" s="226"/>
      <c r="N14" s="226"/>
      <c r="O14" s="226"/>
    </row>
    <row r="15" spans="1:15" ht="12.75" x14ac:dyDescent="0.2">
      <c r="A15" s="219" t="str">
        <f>IF(B15&lt;&gt;"", IF(B14=B15,A14+0.1,ROUNDDOWN(A14,0)+IF(B15=#REF!,1.1,1)),"")</f>
        <v/>
      </c>
      <c r="B15" s="267"/>
      <c r="C15" s="221"/>
      <c r="D15" s="222"/>
      <c r="E15" s="222"/>
      <c r="F15" s="222"/>
      <c r="G15" s="268"/>
      <c r="H15" s="269"/>
      <c r="I15" s="268"/>
      <c r="J15" s="268"/>
      <c r="K15" s="224"/>
      <c r="L15" s="225"/>
      <c r="M15" s="226"/>
      <c r="N15" s="226"/>
      <c r="O15" s="226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41" priority="5">
      <formula>#REF!&gt;100%</formula>
    </cfRule>
  </conditionalFormatting>
  <conditionalFormatting sqref="B2:B4">
    <cfRule type="expression" dxfId="140" priority="2">
      <formula>SUM(#REF!)&lt;&gt;SUM(#REF!)</formula>
    </cfRule>
    <cfRule type="expression" dxfId="139" priority="4">
      <formula>SUM(#REF!)&lt;&gt;SUM(#REF!)</formula>
    </cfRule>
  </conditionalFormatting>
  <conditionalFormatting sqref="D6:F15 M6:O15">
    <cfRule type="cellIs" dxfId="138" priority="3" operator="lessThanOrEqual">
      <formula>0</formula>
    </cfRule>
    <cfRule type="cellIs" dxfId="137" priority="6" operator="equal">
      <formula>0</formula>
    </cfRule>
  </conditionalFormatting>
  <conditionalFormatting sqref="G6:L10 D6:F15 M6:O15">
    <cfRule type="expression" dxfId="136" priority="1">
      <formula>#REF!&gt;100%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30" customHeight="1" x14ac:dyDescent="0.2">
      <c r="A1" s="441" t="str">
        <f>'FISA FUNDAMENTARE'!A16&amp;" "&amp;'FISA FUNDAMENTARE'!B16</f>
        <v>1.3 Piese de schimb pentru autospeciale, mijloace de transport, utilaje, instalații și echipamente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/>
      <c r="H2" s="459"/>
      <c r="I2" s="459"/>
      <c r="J2" s="459"/>
      <c r="K2" s="461"/>
      <c r="L2" s="462"/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/>
      <c r="H4" s="166"/>
      <c r="I4" s="166"/>
      <c r="J4" s="166"/>
      <c r="K4" s="167"/>
      <c r="L4" s="168"/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ROUND(SUM(L6:L15),2)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>
        <f t="shared" ref="M6:O6" si="1">ROUND(D6*$L6*$K6,2)</f>
        <v>0</v>
      </c>
      <c r="N6" s="189">
        <f t="shared" si="1"/>
        <v>0</v>
      </c>
      <c r="O6" s="190">
        <f t="shared" si="1"/>
        <v>0</v>
      </c>
    </row>
    <row r="7" spans="1:15" ht="12.75" x14ac:dyDescent="0.2">
      <c r="A7" s="191"/>
      <c r="B7" s="23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>
        <f t="shared" ref="M7:O7" si="2">ROUND(D7*$L7*$K7,2)</f>
        <v>0</v>
      </c>
      <c r="N7" s="202">
        <f t="shared" si="2"/>
        <v>0</v>
      </c>
      <c r="O7" s="203">
        <f t="shared" si="2"/>
        <v>0</v>
      </c>
    </row>
    <row r="8" spans="1:15" ht="12.75" x14ac:dyDescent="0.2">
      <c r="A8" s="191"/>
      <c r="B8" s="23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>
        <f t="shared" ref="M8:O8" si="3">ROUND(D8*$L8*$K8,2)</f>
        <v>0</v>
      </c>
      <c r="N8" s="202">
        <f t="shared" si="3"/>
        <v>0</v>
      </c>
      <c r="O8" s="203">
        <f t="shared" si="3"/>
        <v>0</v>
      </c>
    </row>
    <row r="9" spans="1:15" ht="12.75" x14ac:dyDescent="0.2">
      <c r="A9" s="191"/>
      <c r="B9" s="23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>
        <f t="shared" ref="M9:O9" si="4">ROUND(D9*$L9*$K9,2)</f>
        <v>0</v>
      </c>
      <c r="N9" s="202">
        <f t="shared" si="4"/>
        <v>0</v>
      </c>
      <c r="O9" s="203">
        <f t="shared" si="4"/>
        <v>0</v>
      </c>
    </row>
    <row r="10" spans="1:15" ht="12.75" x14ac:dyDescent="0.2">
      <c r="A10" s="206" t="str">
        <f t="shared" ref="A10:A14" si="5">IF(B10&lt;&gt;"", IF(B9=B10,A9+0.1,ROUNDDOWN(A9,0)+IF(B10=B11,1.1,1)),"")</f>
        <v/>
      </c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>
        <f t="shared" ref="M10:O10" si="6">ROUND(D10*$L10*$K10,2)</f>
        <v>0</v>
      </c>
      <c r="N10" s="217">
        <f t="shared" si="6"/>
        <v>0</v>
      </c>
      <c r="O10" s="218">
        <f t="shared" si="6"/>
        <v>0</v>
      </c>
    </row>
    <row r="11" spans="1:15" ht="12.75" x14ac:dyDescent="0.2">
      <c r="A11" s="219" t="str">
        <f t="shared" si="5"/>
        <v/>
      </c>
      <c r="B11" s="267"/>
      <c r="C11" s="221"/>
      <c r="D11" s="222"/>
      <c r="E11" s="222"/>
      <c r="F11" s="222"/>
      <c r="G11" s="268"/>
      <c r="H11" s="269"/>
      <c r="I11" s="268"/>
      <c r="J11" s="268"/>
      <c r="K11" s="224"/>
      <c r="L11" s="225"/>
      <c r="M11" s="226"/>
      <c r="N11" s="226"/>
      <c r="O11" s="226"/>
    </row>
    <row r="12" spans="1:15" ht="12.75" x14ac:dyDescent="0.2">
      <c r="A12" s="219" t="str">
        <f t="shared" si="5"/>
        <v/>
      </c>
      <c r="B12" s="267"/>
      <c r="C12" s="221"/>
      <c r="D12" s="222"/>
      <c r="E12" s="222"/>
      <c r="F12" s="222"/>
      <c r="G12" s="268"/>
      <c r="H12" s="269"/>
      <c r="I12" s="268"/>
      <c r="J12" s="268"/>
      <c r="K12" s="224"/>
      <c r="L12" s="225"/>
      <c r="M12" s="226"/>
      <c r="N12" s="226"/>
      <c r="O12" s="226"/>
    </row>
    <row r="13" spans="1:15" ht="12.75" x14ac:dyDescent="0.2">
      <c r="A13" s="219" t="str">
        <f t="shared" si="5"/>
        <v/>
      </c>
      <c r="B13" s="267"/>
      <c r="C13" s="221"/>
      <c r="D13" s="222"/>
      <c r="E13" s="222"/>
      <c r="F13" s="222"/>
      <c r="G13" s="268"/>
      <c r="H13" s="269"/>
      <c r="I13" s="268"/>
      <c r="J13" s="268"/>
      <c r="K13" s="224"/>
      <c r="L13" s="225"/>
      <c r="M13" s="226"/>
      <c r="N13" s="226"/>
      <c r="O13" s="226"/>
    </row>
    <row r="14" spans="1:15" ht="12.75" x14ac:dyDescent="0.2">
      <c r="A14" s="219" t="str">
        <f t="shared" si="5"/>
        <v/>
      </c>
      <c r="B14" s="267"/>
      <c r="C14" s="270"/>
      <c r="D14" s="222"/>
      <c r="E14" s="222"/>
      <c r="F14" s="222"/>
      <c r="G14" s="268"/>
      <c r="H14" s="269"/>
      <c r="I14" s="268"/>
      <c r="J14" s="268"/>
      <c r="K14" s="224"/>
      <c r="L14" s="225"/>
      <c r="M14" s="226"/>
      <c r="N14" s="226"/>
      <c r="O14" s="226"/>
    </row>
    <row r="15" spans="1:15" ht="12.75" x14ac:dyDescent="0.2">
      <c r="A15" s="219" t="str">
        <f>IF(B15&lt;&gt;"", IF(B14=B15,A14+0.1,ROUNDDOWN(A14,0)+IF(B15=#REF!,1.1,1)),"")</f>
        <v/>
      </c>
      <c r="B15" s="267"/>
      <c r="C15" s="221"/>
      <c r="D15" s="222"/>
      <c r="E15" s="222"/>
      <c r="F15" s="222"/>
      <c r="G15" s="268"/>
      <c r="H15" s="269"/>
      <c r="I15" s="268"/>
      <c r="J15" s="268"/>
      <c r="K15" s="224"/>
      <c r="L15" s="225"/>
      <c r="M15" s="226"/>
      <c r="N15" s="226"/>
      <c r="O15" s="226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35" priority="5">
      <formula>#REF!&gt;100%</formula>
    </cfRule>
  </conditionalFormatting>
  <conditionalFormatting sqref="B2:B4">
    <cfRule type="expression" dxfId="134" priority="2">
      <formula>SUM(#REF!)&lt;&gt;SUM(#REF!)</formula>
    </cfRule>
    <cfRule type="expression" dxfId="133" priority="4">
      <formula>SUM(#REF!)&lt;&gt;SUM(#REF!)</formula>
    </cfRule>
  </conditionalFormatting>
  <conditionalFormatting sqref="D6:F15 M6:O15">
    <cfRule type="cellIs" dxfId="132" priority="3" operator="lessThanOrEqual">
      <formula>0</formula>
    </cfRule>
    <cfRule type="cellIs" dxfId="131" priority="6" operator="equal">
      <formula>0</formula>
    </cfRule>
  </conditionalFormatting>
  <conditionalFormatting sqref="G6:L10 D6:F15 M6:O15">
    <cfRule type="expression" dxfId="130" priority="1">
      <formula>#REF!&gt;100%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3.5" thickBot="1" x14ac:dyDescent="0.25">
      <c r="A1" s="441" t="str">
        <f>'FISA FUNDAMENTARE'!A17&amp;" "&amp;'FISA FUNDAMENTARE'!B17</f>
        <v>1.4 Materii prime și materiale consumabile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165</v>
      </c>
      <c r="H2" s="459" t="s">
        <v>166</v>
      </c>
      <c r="I2" s="459" t="s">
        <v>167</v>
      </c>
      <c r="J2" s="459"/>
      <c r="K2" s="461"/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/>
      <c r="H4" s="166" t="s">
        <v>169</v>
      </c>
      <c r="I4" s="166" t="s">
        <v>140</v>
      </c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ROUND(SUM(L6:L32),2)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/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3.5" thickBot="1" x14ac:dyDescent="0.25">
      <c r="A10" s="369" t="str">
        <f>IF(B10&lt;&gt;"", IF(B9=B10,A9+0.1,ROUNDDOWN(A9,0)+IF(B10=#REF!,1.1,1)),"")</f>
        <v/>
      </c>
      <c r="B10" s="370"/>
      <c r="C10" s="371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F11" s="239"/>
    </row>
    <row r="12" spans="1:15" ht="12.75" x14ac:dyDescent="0.2">
      <c r="F12" s="222"/>
    </row>
    <row r="13" spans="1:15" ht="12.75" x14ac:dyDescent="0.2">
      <c r="F13" s="222"/>
    </row>
    <row r="14" spans="1:15" ht="12.75" x14ac:dyDescent="0.2">
      <c r="F14" s="222"/>
    </row>
    <row r="15" spans="1:15" ht="12.75" x14ac:dyDescent="0.2">
      <c r="F15" s="222"/>
    </row>
  </sheetData>
  <mergeCells count="15">
    <mergeCell ref="A1:B1"/>
    <mergeCell ref="A2:A4"/>
    <mergeCell ref="B2:B4"/>
    <mergeCell ref="C2:C3"/>
    <mergeCell ref="H2:H3"/>
    <mergeCell ref="D1:F1"/>
    <mergeCell ref="D2:F2"/>
    <mergeCell ref="D3:F3"/>
    <mergeCell ref="K2:K3"/>
    <mergeCell ref="L2:L3"/>
    <mergeCell ref="M2:O2"/>
    <mergeCell ref="M3:O3"/>
    <mergeCell ref="G2:G3"/>
    <mergeCell ref="I2:I3"/>
    <mergeCell ref="J2:J3"/>
  </mergeCells>
  <conditionalFormatting sqref="A6:O10 F11:F15">
    <cfRule type="expression" dxfId="129" priority="5">
      <formula>#REF!&gt;100%</formula>
    </cfRule>
  </conditionalFormatting>
  <conditionalFormatting sqref="B2:B4">
    <cfRule type="expression" dxfId="128" priority="2">
      <formula>SUM(#REF!)&lt;&gt;SUM(#REF!)</formula>
    </cfRule>
    <cfRule type="expression" dxfId="127" priority="4">
      <formula>SUM(#REF!)&lt;&gt;SUM(#REF!)</formula>
    </cfRule>
  </conditionalFormatting>
  <conditionalFormatting sqref="D6:F10 M6:O10 F11:F15">
    <cfRule type="cellIs" dxfId="126" priority="3" operator="lessThanOrEqual">
      <formula>0</formula>
    </cfRule>
    <cfRule type="cellIs" dxfId="125" priority="6" operator="equal">
      <formula>0</formula>
    </cfRule>
  </conditionalFormatting>
  <conditionalFormatting sqref="D6:O10 F11:F15">
    <cfRule type="expression" dxfId="124" priority="1">
      <formula>#REF!&gt;100%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FUNDAMENTARE'!A18&amp;" "&amp;'FISA FUNDAMENTARE'!B18</f>
        <v>1.5 Echipament de lucru și protecția muncii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170</v>
      </c>
      <c r="H2" s="459" t="s">
        <v>171</v>
      </c>
      <c r="I2" s="459" t="s">
        <v>172</v>
      </c>
      <c r="J2" s="459" t="s">
        <v>173</v>
      </c>
      <c r="K2" s="461" t="s">
        <v>174</v>
      </c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5"/>
      <c r="B4" s="448"/>
      <c r="C4" s="379" t="s">
        <v>140</v>
      </c>
      <c r="D4" s="380" t="s">
        <v>99</v>
      </c>
      <c r="E4" s="381" t="s">
        <v>141</v>
      </c>
      <c r="F4" s="382" t="s">
        <v>101</v>
      </c>
      <c r="G4" s="383" t="s">
        <v>175</v>
      </c>
      <c r="H4" s="384"/>
      <c r="I4" s="384" t="s">
        <v>176</v>
      </c>
      <c r="J4" s="384" t="s">
        <v>140</v>
      </c>
      <c r="K4" s="385" t="s">
        <v>176</v>
      </c>
      <c r="L4" s="386" t="s">
        <v>7</v>
      </c>
      <c r="M4" s="380" t="s">
        <v>99</v>
      </c>
      <c r="N4" s="381" t="s">
        <v>141</v>
      </c>
      <c r="O4" s="382" t="s">
        <v>101</v>
      </c>
    </row>
    <row r="5" spans="1:15" ht="12.75" x14ac:dyDescent="0.2">
      <c r="A5" s="387"/>
      <c r="B5" s="388" t="s">
        <v>128</v>
      </c>
      <c r="C5" s="389"/>
      <c r="D5" s="390"/>
      <c r="E5" s="391"/>
      <c r="F5" s="392"/>
      <c r="G5" s="393"/>
      <c r="H5" s="394"/>
      <c r="I5" s="394"/>
      <c r="J5" s="394"/>
      <c r="K5" s="395"/>
      <c r="L5" s="389">
        <f>ROUND(SUM(L6:L32),2)</f>
        <v>2340</v>
      </c>
      <c r="M5" s="390">
        <f t="shared" ref="M5:O5" si="0">ROUND(SUM(M6:M10),2)</f>
        <v>1250.71</v>
      </c>
      <c r="N5" s="391">
        <f t="shared" si="0"/>
        <v>65.83</v>
      </c>
      <c r="O5" s="396">
        <f t="shared" si="0"/>
        <v>1023.46</v>
      </c>
    </row>
    <row r="6" spans="1:15" ht="24" x14ac:dyDescent="0.2">
      <c r="A6" s="397"/>
      <c r="B6" s="398" t="s">
        <v>229</v>
      </c>
      <c r="C6" s="399"/>
      <c r="D6" s="400">
        <f>'DATE GENERALE'!$F$27</f>
        <v>0.81967825671820993</v>
      </c>
      <c r="E6" s="401">
        <f>'DATE GENERALE'!$H$27</f>
        <v>4.3140960879905786E-2</v>
      </c>
      <c r="F6" s="402">
        <f>'DATE GENERALE'!$J$27</f>
        <v>0.13718078240188439</v>
      </c>
      <c r="G6" s="403">
        <f>'2.1'!J7</f>
        <v>1.2</v>
      </c>
      <c r="H6" s="404">
        <v>1</v>
      </c>
      <c r="I6" s="405">
        <v>750</v>
      </c>
      <c r="J6" s="406">
        <v>1</v>
      </c>
      <c r="K6" s="407">
        <f>G6*I6</f>
        <v>900</v>
      </c>
      <c r="L6" s="408">
        <f>K6</f>
        <v>900</v>
      </c>
      <c r="M6" s="409">
        <f t="shared" ref="M6:O8" si="1">ROUND(D6*$L6,2)</f>
        <v>737.71</v>
      </c>
      <c r="N6" s="410">
        <f t="shared" si="1"/>
        <v>38.83</v>
      </c>
      <c r="O6" s="411">
        <f t="shared" si="1"/>
        <v>123.46</v>
      </c>
    </row>
    <row r="7" spans="1:15" ht="24" x14ac:dyDescent="0.2">
      <c r="A7" s="191"/>
      <c r="B7" s="376" t="s">
        <v>230</v>
      </c>
      <c r="C7" s="193"/>
      <c r="D7" s="181">
        <f>'DATE GENERALE'!F28</f>
        <v>0.95000000000000007</v>
      </c>
      <c r="E7" s="182">
        <f>'DATE GENERALE'!H28</f>
        <v>0.05</v>
      </c>
      <c r="F7" s="318">
        <v>0</v>
      </c>
      <c r="G7" s="197">
        <f>'2.1'!J8</f>
        <v>0.72</v>
      </c>
      <c r="H7" s="324">
        <v>1</v>
      </c>
      <c r="I7" s="378">
        <v>750</v>
      </c>
      <c r="J7" s="286">
        <v>1</v>
      </c>
      <c r="K7" s="377">
        <f>G7*I7</f>
        <v>540</v>
      </c>
      <c r="L7" s="323">
        <f>K7</f>
        <v>540</v>
      </c>
      <c r="M7" s="201">
        <f t="shared" si="1"/>
        <v>513</v>
      </c>
      <c r="N7" s="202">
        <f t="shared" si="1"/>
        <v>27</v>
      </c>
      <c r="O7" s="203">
        <f t="shared" si="1"/>
        <v>0</v>
      </c>
    </row>
    <row r="8" spans="1:15" ht="24" x14ac:dyDescent="0.2">
      <c r="A8" s="191"/>
      <c r="B8" s="376" t="s">
        <v>230</v>
      </c>
      <c r="C8" s="193"/>
      <c r="D8" s="181"/>
      <c r="E8" s="325"/>
      <c r="F8" s="318">
        <v>1</v>
      </c>
      <c r="G8" s="197">
        <f>'2.1'!J9</f>
        <v>1.2</v>
      </c>
      <c r="H8" s="324">
        <v>1</v>
      </c>
      <c r="I8" s="378">
        <v>750</v>
      </c>
      <c r="J8" s="286">
        <v>1</v>
      </c>
      <c r="K8" s="377">
        <f>G8*I8</f>
        <v>900</v>
      </c>
      <c r="L8" s="323">
        <f>K8</f>
        <v>900</v>
      </c>
      <c r="M8" s="201">
        <f t="shared" si="1"/>
        <v>0</v>
      </c>
      <c r="N8" s="202">
        <f t="shared" si="1"/>
        <v>0</v>
      </c>
      <c r="O8" s="203">
        <f t="shared" si="1"/>
        <v>900</v>
      </c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191"/>
      <c r="B10" s="192"/>
      <c r="C10" s="193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F8">
    <cfRule type="expression" dxfId="123" priority="3">
      <formula>#REF!&gt;100%</formula>
    </cfRule>
  </conditionalFormatting>
  <conditionalFormatting sqref="A9:O15">
    <cfRule type="expression" dxfId="122" priority="17">
      <formula>#REF!&gt;100%</formula>
    </cfRule>
  </conditionalFormatting>
  <conditionalFormatting sqref="B2:B4">
    <cfRule type="expression" dxfId="121" priority="14">
      <formula>SUM(#REF!)&lt;&gt;SUM(#REF!)</formula>
    </cfRule>
    <cfRule type="expression" dxfId="120" priority="16">
      <formula>SUM(#REF!)&lt;&gt;SUM(#REF!)</formula>
    </cfRule>
  </conditionalFormatting>
  <conditionalFormatting sqref="D6:F8">
    <cfRule type="cellIs" dxfId="119" priority="4" operator="equal">
      <formula>0</formula>
    </cfRule>
  </conditionalFormatting>
  <conditionalFormatting sqref="D6:F15">
    <cfRule type="expression" dxfId="118" priority="1">
      <formula>#REF!&gt;100%</formula>
    </cfRule>
    <cfRule type="cellIs" dxfId="117" priority="2" operator="lessThanOrEqual">
      <formula>0</formula>
    </cfRule>
  </conditionalFormatting>
  <conditionalFormatting sqref="D9:F15 M9:O15">
    <cfRule type="cellIs" dxfId="116" priority="18" operator="equal">
      <formula>0</formula>
    </cfRule>
  </conditionalFormatting>
  <conditionalFormatting sqref="G9:L10">
    <cfRule type="expression" dxfId="115" priority="13">
      <formula>#REF!&gt;100%</formula>
    </cfRule>
  </conditionalFormatting>
  <conditionalFormatting sqref="G6:O8">
    <cfRule type="expression" dxfId="114" priority="11">
      <formula>#REF!&gt;100%</formula>
    </cfRule>
  </conditionalFormatting>
  <conditionalFormatting sqref="M6:O8">
    <cfRule type="cellIs" dxfId="113" priority="12" operator="equal">
      <formula>0</formula>
    </cfRule>
  </conditionalFormatting>
  <conditionalFormatting sqref="M6:O14">
    <cfRule type="expression" dxfId="112" priority="9">
      <formula>#REF!&gt;100%</formula>
    </cfRule>
    <cfRule type="cellIs" dxfId="111" priority="10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5.75" customHeight="1" x14ac:dyDescent="0.2">
      <c r="A1" s="441" t="str">
        <f>'FISA FUNDAMENTARE'!A20&amp;" "&amp;'FISA FUNDAMENTARE'!B20</f>
        <v>1.6.1 Reparații și întreținere în regie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5.7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177</v>
      </c>
      <c r="H2" s="459" t="s">
        <v>178</v>
      </c>
      <c r="I2" s="459"/>
      <c r="J2" s="459"/>
      <c r="K2" s="461"/>
      <c r="L2" s="462" t="s">
        <v>168</v>
      </c>
      <c r="M2" s="435" t="s">
        <v>231</v>
      </c>
      <c r="N2" s="436"/>
      <c r="O2" s="437"/>
    </row>
    <row r="3" spans="1:15" ht="15.7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15.75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/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5.75" customHeight="1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5.75" customHeight="1" x14ac:dyDescent="0.2">
      <c r="A6" s="231">
        <f>IF(B6&lt;&gt;"", IF(B5=B6,A5+0.1,ROUNDDOWN(A5,0)+IF(B6=B7,1.1,1)),"")</f>
        <v>1</v>
      </c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>
        <f t="shared" ref="M6:O6" si="1">ROUND(D6*$L6,2)</f>
        <v>0</v>
      </c>
      <c r="N6" s="189">
        <f t="shared" si="1"/>
        <v>0</v>
      </c>
      <c r="O6" s="190">
        <f t="shared" si="1"/>
        <v>0</v>
      </c>
    </row>
    <row r="7" spans="1:15" ht="15.75" customHeight="1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5.75" customHeight="1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5.75" customHeight="1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5.75" customHeight="1" x14ac:dyDescent="0.2">
      <c r="A10" s="191"/>
      <c r="B10" s="192"/>
      <c r="C10" s="193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5.75" customHeight="1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5.75" customHeight="1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5.75" customHeight="1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5.75" customHeight="1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5.75" customHeight="1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10" priority="5">
      <formula>#REF!&gt;100%</formula>
    </cfRule>
  </conditionalFormatting>
  <conditionalFormatting sqref="B2:B4">
    <cfRule type="expression" dxfId="109" priority="2">
      <formula>SUM(#REF!)&lt;&gt;SUM(#REF!)</formula>
    </cfRule>
    <cfRule type="expression" dxfId="108" priority="4">
      <formula>SUM(#REF!)&lt;&gt;SUM(#REF!)</formula>
    </cfRule>
  </conditionalFormatting>
  <conditionalFormatting sqref="D6:F15 M6:O15">
    <cfRule type="cellIs" dxfId="107" priority="6" operator="equal">
      <formula>0</formula>
    </cfRule>
  </conditionalFormatting>
  <conditionalFormatting sqref="G6:L10 M6:O14 D6:F15">
    <cfRule type="expression" dxfId="106" priority="1">
      <formula>#REF!&gt;100%</formula>
    </cfRule>
  </conditionalFormatting>
  <conditionalFormatting sqref="M6:O14 D6:F15">
    <cfRule type="cellIs" dxfId="105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3.5" thickBot="1" x14ac:dyDescent="0.25">
      <c r="A1" s="441" t="str">
        <f>'FISA FUNDAMENTARE'!A21&amp;" "&amp;'FISA FUNDAMENTARE'!B21</f>
        <v>1.6.2 Reparații și întreținere cu terții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77" t="s">
        <v>133</v>
      </c>
      <c r="D2" s="452" t="s">
        <v>134</v>
      </c>
      <c r="E2" s="453"/>
      <c r="F2" s="454"/>
      <c r="G2" s="455" t="s">
        <v>179</v>
      </c>
      <c r="H2" s="459" t="s">
        <v>180</v>
      </c>
      <c r="I2" s="459" t="s">
        <v>181</v>
      </c>
      <c r="J2" s="459" t="s">
        <v>182</v>
      </c>
      <c r="K2" s="461" t="s">
        <v>183</v>
      </c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78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272" t="s">
        <v>140</v>
      </c>
      <c r="D4" s="162" t="s">
        <v>99</v>
      </c>
      <c r="E4" s="163" t="s">
        <v>141</v>
      </c>
      <c r="F4" s="164" t="s">
        <v>101</v>
      </c>
      <c r="G4" s="368"/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73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9000</v>
      </c>
      <c r="M5" s="172">
        <f t="shared" ref="M5:O5" si="0">ROUND(SUM(M6:M10),2)</f>
        <v>7377.1</v>
      </c>
      <c r="N5" s="173">
        <f t="shared" si="0"/>
        <v>388.27</v>
      </c>
      <c r="O5" s="174">
        <f t="shared" si="0"/>
        <v>1234.6300000000001</v>
      </c>
    </row>
    <row r="6" spans="1:15" ht="12.75" x14ac:dyDescent="0.2">
      <c r="A6" s="231">
        <f t="shared" ref="A6" si="1">IF(B6&lt;&gt;"", IF(B5=B6,A5+0.1,ROUNDDOWN(A5,0)+IF(B6=B7,1.1,1)),"")</f>
        <v>1</v>
      </c>
      <c r="B6" s="232" t="str">
        <f>'1.1.1'!B6</f>
        <v>Autospecială colectare deșeuri</v>
      </c>
      <c r="C6" s="233">
        <v>1</v>
      </c>
      <c r="D6" s="181">
        <f>'DATE GENERALE'!$F$27</f>
        <v>0.81967825671820993</v>
      </c>
      <c r="E6" s="182">
        <f>'DATE GENERALE'!$H$27</f>
        <v>4.3140960879905786E-2</v>
      </c>
      <c r="F6" s="183">
        <f>'DATE GENERALE'!$J$27</f>
        <v>0.13718078240188439</v>
      </c>
      <c r="G6" s="375">
        <v>1000</v>
      </c>
      <c r="H6" s="185">
        <v>5000</v>
      </c>
      <c r="I6" s="185">
        <f>'1.1.1'!H6</f>
        <v>928</v>
      </c>
      <c r="J6" s="185">
        <f>IF(G6&gt;I6,1,I6/G6)</f>
        <v>1</v>
      </c>
      <c r="K6" s="186">
        <f>4*2000</f>
        <v>8000</v>
      </c>
      <c r="L6" s="187">
        <f>ROUND((K6/2+H6)*J6,2)</f>
        <v>9000</v>
      </c>
      <c r="M6" s="188">
        <f t="shared" ref="M6:O6" si="2">ROUND(D6*$L6,2)</f>
        <v>7377.1</v>
      </c>
      <c r="N6" s="189">
        <f t="shared" si="2"/>
        <v>388.27</v>
      </c>
      <c r="O6" s="190">
        <f t="shared" si="2"/>
        <v>1234.6300000000001</v>
      </c>
    </row>
    <row r="7" spans="1:15" ht="12.75" x14ac:dyDescent="0.2">
      <c r="A7" s="191"/>
      <c r="B7" s="192"/>
      <c r="C7" s="274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274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274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3.5" thickBot="1" x14ac:dyDescent="0.25">
      <c r="A10" s="372"/>
      <c r="B10" s="373"/>
      <c r="C10" s="374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N11" s="243"/>
      <c r="O11" s="243"/>
    </row>
    <row r="12" spans="1:15" ht="12.75" x14ac:dyDescent="0.2">
      <c r="N12" s="226"/>
      <c r="O12" s="226"/>
    </row>
    <row r="13" spans="1:15" ht="12.75" x14ac:dyDescent="0.2">
      <c r="N13" s="226"/>
      <c r="O13" s="226"/>
    </row>
    <row r="14" spans="1:15" ht="12.75" x14ac:dyDescent="0.2">
      <c r="N14" s="226"/>
      <c r="O14" s="226"/>
    </row>
    <row r="15" spans="1:15" ht="12.75" x14ac:dyDescent="0.2"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0 N11:O15">
    <cfRule type="expression" dxfId="104" priority="5">
      <formula>#REF!&gt;100%</formula>
    </cfRule>
  </conditionalFormatting>
  <conditionalFormatting sqref="B2:B4">
    <cfRule type="expression" dxfId="103" priority="2">
      <formula>SUM(#REF!)&lt;&gt;SUM(#REF!)</formula>
    </cfRule>
    <cfRule type="expression" dxfId="102" priority="4">
      <formula>SUM(#REF!)&lt;&gt;SUM(#REF!)</formula>
    </cfRule>
  </conditionalFormatting>
  <conditionalFormatting sqref="D6:F10 M6:O10 N11:O14">
    <cfRule type="cellIs" dxfId="101" priority="3" operator="lessThanOrEqual">
      <formula>0</formula>
    </cfRule>
  </conditionalFormatting>
  <conditionalFormatting sqref="D6:F10 M6:O10 N11:O15">
    <cfRule type="cellIs" dxfId="100" priority="6" operator="equal">
      <formula>0</formula>
    </cfRule>
  </conditionalFormatting>
  <conditionalFormatting sqref="D6:O10 N11:O14">
    <cfRule type="expression" dxfId="99" priority="1">
      <formula>#REF!&gt;100%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3.5" thickBot="1" x14ac:dyDescent="0.25">
      <c r="A1" s="441" t="str">
        <f>'FISA FUNDAMENTARE'!A22&amp;" "&amp;'FISA FUNDAMENTARE'!B22</f>
        <v>1.7 Amortizarea autospecialelor, utilajelor, instalatiilor si a mijloacelor de transport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5.7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184</v>
      </c>
      <c r="H2" s="459" t="s">
        <v>185</v>
      </c>
      <c r="I2" s="459" t="s">
        <v>186</v>
      </c>
      <c r="J2" s="459" t="s">
        <v>187</v>
      </c>
      <c r="K2" s="461" t="s">
        <v>188</v>
      </c>
      <c r="L2" s="462" t="s">
        <v>168</v>
      </c>
      <c r="M2" s="435" t="s">
        <v>231</v>
      </c>
      <c r="N2" s="436"/>
      <c r="O2" s="437"/>
    </row>
    <row r="3" spans="1:15" ht="15.7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176</v>
      </c>
      <c r="H4" s="166" t="s">
        <v>189</v>
      </c>
      <c r="I4" s="166" t="s">
        <v>190</v>
      </c>
      <c r="J4" s="166" t="s">
        <v>191</v>
      </c>
      <c r="K4" s="167" t="s">
        <v>161</v>
      </c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3.5" thickBot="1" x14ac:dyDescent="0.25">
      <c r="A5" s="169"/>
      <c r="B5" s="170" t="s">
        <v>128</v>
      </c>
      <c r="C5" s="171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178"/>
      <c r="B6" s="179" t="s">
        <v>154</v>
      </c>
      <c r="C6" s="180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3.5" thickBot="1" x14ac:dyDescent="0.25">
      <c r="A10" s="206"/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F11" s="222"/>
      <c r="O11" s="226"/>
    </row>
    <row r="12" spans="1:15" ht="12.75" x14ac:dyDescent="0.2">
      <c r="O12" s="226"/>
    </row>
    <row r="13" spans="1:15" ht="12.75" x14ac:dyDescent="0.2">
      <c r="O13" s="226"/>
    </row>
    <row r="14" spans="1:15" ht="12.75" x14ac:dyDescent="0.2">
      <c r="O14" s="226"/>
    </row>
    <row r="15" spans="1:15" ht="12.75" x14ac:dyDescent="0.2">
      <c r="O15" s="226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0">
    <cfRule type="expression" dxfId="98" priority="5">
      <formula>#REF!&gt;100%</formula>
    </cfRule>
  </conditionalFormatting>
  <conditionalFormatting sqref="B2:B4">
    <cfRule type="expression" dxfId="97" priority="2">
      <formula>SUM(#REF!)&lt;&gt;SUM(#REF!)</formula>
    </cfRule>
    <cfRule type="expression" dxfId="96" priority="4">
      <formula>SUM(#REF!)&lt;&gt;SUM(#REF!)</formula>
    </cfRule>
  </conditionalFormatting>
  <conditionalFormatting sqref="D6:F10 M6:O10">
    <cfRule type="expression" dxfId="95" priority="1">
      <formula>#REF!&gt;100%</formula>
    </cfRule>
    <cfRule type="cellIs" dxfId="94" priority="3" operator="lessThanOrEqual">
      <formula>0</formula>
    </cfRule>
    <cfRule type="cellIs" dxfId="93" priority="6" operator="equal">
      <formula>0</formula>
    </cfRule>
  </conditionalFormatting>
  <conditionalFormatting sqref="F11 O11:O15">
    <cfRule type="expression" dxfId="92" priority="7">
      <formula>#REF!&gt;100%</formula>
    </cfRule>
    <cfRule type="cellIs" dxfId="91" priority="9" operator="lessThanOrEqual">
      <formula>0</formula>
    </cfRule>
    <cfRule type="expression" dxfId="90" priority="11">
      <formula>#REF!&gt;100%</formula>
    </cfRule>
    <cfRule type="cellIs" dxfId="89" priority="12" operator="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5.75" customHeight="1" x14ac:dyDescent="0.2">
      <c r="A1" s="441" t="str">
        <f>'FISA FUNDAMENTARE'!A23&amp;" "&amp;'FISA FUNDAMENTARE'!B23</f>
        <v>1.8 Redevență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5.7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/>
      <c r="H2" s="459"/>
      <c r="I2" s="459"/>
      <c r="J2" s="459"/>
      <c r="K2" s="461"/>
      <c r="L2" s="462" t="s">
        <v>168</v>
      </c>
      <c r="M2" s="435" t="s">
        <v>231</v>
      </c>
      <c r="N2" s="436"/>
      <c r="O2" s="437"/>
    </row>
    <row r="3" spans="1:15" ht="15.7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15.75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/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5.75" customHeight="1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5.75" customHeight="1" x14ac:dyDescent="0.2">
      <c r="A6" s="231">
        <f>IF(B6&lt;&gt;"", IF(B5=B6,A5+0.1,ROUNDDOWN(A5,0)+IF(B6=B7,1.1,1)),"")</f>
        <v>1</v>
      </c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>
        <f t="shared" ref="M6:O6" si="1">ROUND(D6*$L6,2)</f>
        <v>0</v>
      </c>
      <c r="N6" s="189">
        <f t="shared" si="1"/>
        <v>0</v>
      </c>
      <c r="O6" s="190">
        <f t="shared" si="1"/>
        <v>0</v>
      </c>
    </row>
    <row r="7" spans="1:15" ht="15.75" customHeight="1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5.75" customHeight="1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5.75" customHeight="1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5.75" customHeight="1" x14ac:dyDescent="0.2">
      <c r="A10" s="191"/>
      <c r="B10" s="192"/>
      <c r="C10" s="193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5.75" customHeight="1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5.75" customHeight="1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5.75" customHeight="1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5.75" customHeight="1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5.75" customHeight="1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88" priority="5">
      <formula>#REF!&gt;100%</formula>
    </cfRule>
  </conditionalFormatting>
  <conditionalFormatting sqref="B2:B4">
    <cfRule type="expression" dxfId="87" priority="2">
      <formula>SUM(#REF!)&lt;&gt;SUM(#REF!)</formula>
    </cfRule>
    <cfRule type="expression" dxfId="86" priority="4">
      <formula>SUM(#REF!)&lt;&gt;SUM(#REF!)</formula>
    </cfRule>
  </conditionalFormatting>
  <conditionalFormatting sqref="D6:F15 M6:O15">
    <cfRule type="cellIs" dxfId="85" priority="6" operator="equal">
      <formula>0</formula>
    </cfRule>
  </conditionalFormatting>
  <conditionalFormatting sqref="G6:L10 M6:O14 D6:F15">
    <cfRule type="expression" dxfId="84" priority="1">
      <formula>#REF!&gt;100%</formula>
    </cfRule>
  </conditionalFormatting>
  <conditionalFormatting sqref="M6:O14 D6:F15">
    <cfRule type="cellIs" dxfId="83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5.75" customHeight="1" x14ac:dyDescent="0.2">
      <c r="A1" s="441" t="str">
        <f>'FISA FUNDAMENTARE'!A24&amp;" "&amp;'FISA FUNDAMENTARE'!B24</f>
        <v>1.9 Cheltuieli cu protecția mediului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5.7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192</v>
      </c>
      <c r="H2" s="459" t="s">
        <v>193</v>
      </c>
      <c r="I2" s="459"/>
      <c r="J2" s="459"/>
      <c r="K2" s="461"/>
      <c r="L2" s="462" t="s">
        <v>168</v>
      </c>
      <c r="M2" s="435" t="s">
        <v>231</v>
      </c>
      <c r="N2" s="436"/>
      <c r="O2" s="437"/>
    </row>
    <row r="3" spans="1:15" ht="15.7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15.75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7</v>
      </c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5.75" customHeight="1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5.75" customHeight="1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5.75" customHeight="1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5.75" customHeight="1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5.75" customHeight="1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5.75" customHeight="1" x14ac:dyDescent="0.2">
      <c r="A10" s="191"/>
      <c r="B10" s="192"/>
      <c r="C10" s="193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5.75" customHeight="1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5.75" customHeight="1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5.75" customHeight="1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5.75" customHeight="1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5.75" customHeight="1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82" priority="5">
      <formula>#REF!&gt;100%</formula>
    </cfRule>
  </conditionalFormatting>
  <conditionalFormatting sqref="B2:B4">
    <cfRule type="expression" dxfId="81" priority="2">
      <formula>SUM(#REF!)&lt;&gt;SUM(#REF!)</formula>
    </cfRule>
    <cfRule type="expression" dxfId="80" priority="4">
      <formula>SUM(#REF!)&lt;&gt;SUM(#REF!)</formula>
    </cfRule>
  </conditionalFormatting>
  <conditionalFormatting sqref="D6:F15 M6:O15">
    <cfRule type="cellIs" dxfId="79" priority="6" operator="equal">
      <formula>0</formula>
    </cfRule>
  </conditionalFormatting>
  <conditionalFormatting sqref="G6:L10 M6:O14 D6:F15">
    <cfRule type="expression" dxfId="78" priority="1">
      <formula>#REF!&gt;100%</formula>
    </cfRule>
  </conditionalFormatting>
  <conditionalFormatting sqref="M6:O14 D6:F15">
    <cfRule type="cellIs" dxfId="77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FF"/>
    <outlinePr summaryBelow="0" summaryRight="0"/>
  </sheetPr>
  <dimension ref="A1:O15"/>
  <sheetViews>
    <sheetView workbookViewId="0">
      <pane xSplit="2" topLeftCell="C1" activePane="topRight" state="frozen"/>
      <selection pane="top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FUNDAMENTARE'!A25&amp;" "&amp;'FISA FUNDAMENTARE'!B25</f>
        <v>1.10 Cheltuieli cu determinarea compozitiei deseurilor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157</v>
      </c>
      <c r="H2" s="459" t="s">
        <v>194</v>
      </c>
      <c r="I2" s="459"/>
      <c r="J2" s="459"/>
      <c r="K2" s="461"/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195</v>
      </c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191"/>
      <c r="B10" s="192"/>
      <c r="C10" s="193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76" priority="5">
      <formula>#REF!&gt;100%</formula>
    </cfRule>
  </conditionalFormatting>
  <conditionalFormatting sqref="B2:B4">
    <cfRule type="expression" dxfId="75" priority="2">
      <formula>SUM(#REF!)&lt;&gt;SUM(#REF!)</formula>
    </cfRule>
    <cfRule type="expression" dxfId="74" priority="4">
      <formula>SUM(#REF!)&lt;&gt;SUM(#REF!)</formula>
    </cfRule>
  </conditionalFormatting>
  <conditionalFormatting sqref="D6:F15 M6:O15">
    <cfRule type="cellIs" dxfId="73" priority="6" operator="equal">
      <formula>0</formula>
    </cfRule>
  </conditionalFormatting>
  <conditionalFormatting sqref="G6:L10 M6:O14 D6:F15">
    <cfRule type="expression" dxfId="72" priority="1">
      <formula>#REF!&gt;100%</formula>
    </cfRule>
  </conditionalFormatting>
  <conditionalFormatting sqref="M6:O14 D6:F15">
    <cfRule type="cellIs" dxfId="71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J32"/>
  <sheetViews>
    <sheetView workbookViewId="0">
      <selection activeCell="F28" sqref="F28"/>
    </sheetView>
  </sheetViews>
  <sheetFormatPr defaultColWidth="12.7109375" defaultRowHeight="15.75" customHeight="1" x14ac:dyDescent="0.2"/>
  <cols>
    <col min="5" max="8" width="14" customWidth="1"/>
  </cols>
  <sheetData>
    <row r="1" spans="2:10" ht="15.75" customHeight="1" x14ac:dyDescent="0.2">
      <c r="E1" s="431" t="s">
        <v>99</v>
      </c>
      <c r="F1" s="432"/>
      <c r="G1" s="431" t="s">
        <v>100</v>
      </c>
      <c r="H1" s="432"/>
      <c r="I1" s="431" t="s">
        <v>101</v>
      </c>
      <c r="J1" s="432"/>
    </row>
    <row r="2" spans="2:10" ht="15.75" customHeight="1" x14ac:dyDescent="0.2">
      <c r="B2" s="130" t="s">
        <v>102</v>
      </c>
      <c r="C2" s="131" t="s">
        <v>103</v>
      </c>
      <c r="D2" s="132"/>
      <c r="E2" s="133" t="s">
        <v>104</v>
      </c>
      <c r="F2" s="134"/>
      <c r="G2" s="133" t="s">
        <v>104</v>
      </c>
      <c r="H2" s="134"/>
      <c r="I2" s="133"/>
      <c r="J2" s="134"/>
    </row>
    <row r="3" spans="2:10" ht="15.75" customHeight="1" x14ac:dyDescent="0.2">
      <c r="B3" s="135"/>
      <c r="C3" s="136"/>
      <c r="D3" s="134"/>
      <c r="E3" s="137">
        <f>0.008*0.95*2.1</f>
        <v>1.5960000000000002E-2</v>
      </c>
      <c r="F3" s="134"/>
      <c r="G3" s="138">
        <f>0.008*0.05*2.1</f>
        <v>8.4000000000000003E-4</v>
      </c>
      <c r="H3" s="134"/>
      <c r="I3" s="138"/>
      <c r="J3" s="134"/>
    </row>
    <row r="4" spans="2:10" ht="15.75" customHeight="1" x14ac:dyDescent="0.2">
      <c r="B4" s="139" t="s">
        <v>105</v>
      </c>
      <c r="C4" s="140">
        <v>27990</v>
      </c>
      <c r="D4" s="141">
        <f t="shared" ref="D4:D26" si="0">C4/$C$27</f>
        <v>0.32926312817617165</v>
      </c>
      <c r="E4" s="142">
        <f t="shared" ref="E4:E26" si="1">$C4*E$3</f>
        <v>446.72040000000004</v>
      </c>
      <c r="F4" s="143"/>
      <c r="G4" s="142">
        <f t="shared" ref="G4:G26" si="2">$C4*G$3</f>
        <v>23.511600000000001</v>
      </c>
      <c r="H4" s="143"/>
      <c r="I4" s="142">
        <f t="shared" ref="I4:I26" si="3">$I$27*D4</f>
        <v>74.762815146809714</v>
      </c>
      <c r="J4" s="143"/>
    </row>
    <row r="5" spans="2:10" ht="15.75" customHeight="1" x14ac:dyDescent="0.2">
      <c r="B5" s="144" t="s">
        <v>106</v>
      </c>
      <c r="C5" s="145">
        <v>3091</v>
      </c>
      <c r="D5" s="141">
        <f t="shared" si="0"/>
        <v>3.6361283643892336E-2</v>
      </c>
      <c r="E5" s="142">
        <f t="shared" si="1"/>
        <v>49.332360000000008</v>
      </c>
      <c r="F5" s="143"/>
      <c r="G5" s="142">
        <f t="shared" si="2"/>
        <v>2.5964400000000003</v>
      </c>
      <c r="H5" s="143"/>
      <c r="I5" s="142">
        <f t="shared" si="3"/>
        <v>8.2562294254658379</v>
      </c>
      <c r="J5" s="143"/>
    </row>
    <row r="6" spans="2:10" ht="15.75" customHeight="1" x14ac:dyDescent="0.2">
      <c r="B6" s="144" t="s">
        <v>107</v>
      </c>
      <c r="C6" s="145">
        <v>3926</v>
      </c>
      <c r="D6" s="141">
        <f t="shared" si="0"/>
        <v>4.618388857519292E-2</v>
      </c>
      <c r="E6" s="142">
        <f t="shared" si="1"/>
        <v>62.658960000000008</v>
      </c>
      <c r="F6" s="143"/>
      <c r="G6" s="142">
        <f t="shared" si="2"/>
        <v>3.2978400000000003</v>
      </c>
      <c r="H6" s="143"/>
      <c r="I6" s="142">
        <f t="shared" si="3"/>
        <v>10.48655992377188</v>
      </c>
      <c r="J6" s="143"/>
    </row>
    <row r="7" spans="2:10" ht="15.75" customHeight="1" x14ac:dyDescent="0.2">
      <c r="B7" s="144" t="s">
        <v>108</v>
      </c>
      <c r="C7" s="145">
        <v>1871</v>
      </c>
      <c r="D7" s="141">
        <f t="shared" si="0"/>
        <v>2.200969320534538E-2</v>
      </c>
      <c r="E7" s="142">
        <f t="shared" si="1"/>
        <v>29.861160000000005</v>
      </c>
      <c r="F7" s="143"/>
      <c r="G7" s="142">
        <f t="shared" si="2"/>
        <v>1.5716400000000001</v>
      </c>
      <c r="H7" s="143"/>
      <c r="I7" s="142">
        <f t="shared" si="3"/>
        <v>4.9975429488989276</v>
      </c>
      <c r="J7" s="143"/>
    </row>
    <row r="8" spans="2:10" ht="15.75" customHeight="1" x14ac:dyDescent="0.2">
      <c r="B8" s="144" t="s">
        <v>109</v>
      </c>
      <c r="C8" s="145">
        <v>3905</v>
      </c>
      <c r="D8" s="141">
        <f t="shared" si="0"/>
        <v>4.5936853002070392E-2</v>
      </c>
      <c r="E8" s="142">
        <f t="shared" si="1"/>
        <v>62.323800000000006</v>
      </c>
      <c r="F8" s="143"/>
      <c r="G8" s="142">
        <f t="shared" si="2"/>
        <v>3.2802000000000002</v>
      </c>
      <c r="H8" s="143"/>
      <c r="I8" s="142">
        <f t="shared" si="3"/>
        <v>10.430467779503106</v>
      </c>
      <c r="J8" s="143"/>
    </row>
    <row r="9" spans="2:10" ht="15.75" customHeight="1" x14ac:dyDescent="0.2">
      <c r="B9" s="144" t="s">
        <v>110</v>
      </c>
      <c r="C9" s="145">
        <v>1914</v>
      </c>
      <c r="D9" s="141">
        <f t="shared" si="0"/>
        <v>2.251552795031056E-2</v>
      </c>
      <c r="E9" s="142">
        <f t="shared" si="1"/>
        <v>30.547440000000005</v>
      </c>
      <c r="F9" s="143"/>
      <c r="G9" s="142">
        <f t="shared" si="2"/>
        <v>1.6077600000000001</v>
      </c>
      <c r="H9" s="143"/>
      <c r="I9" s="142">
        <f t="shared" si="3"/>
        <v>5.1123982919254658</v>
      </c>
      <c r="J9" s="143"/>
    </row>
    <row r="10" spans="2:10" ht="15.75" customHeight="1" x14ac:dyDescent="0.2">
      <c r="B10" s="144" t="s">
        <v>111</v>
      </c>
      <c r="C10" s="145">
        <v>1621</v>
      </c>
      <c r="D10" s="141">
        <f t="shared" si="0"/>
        <v>1.9068793525315264E-2</v>
      </c>
      <c r="E10" s="142">
        <f t="shared" si="1"/>
        <v>25.871160000000003</v>
      </c>
      <c r="F10" s="143"/>
      <c r="G10" s="142">
        <f t="shared" si="2"/>
        <v>1.36164</v>
      </c>
      <c r="H10" s="143"/>
      <c r="I10" s="142">
        <f t="shared" si="3"/>
        <v>4.3297793266516091</v>
      </c>
      <c r="J10" s="143"/>
    </row>
    <row r="11" spans="2:10" ht="15.75" customHeight="1" x14ac:dyDescent="0.2">
      <c r="B11" s="144" t="s">
        <v>112</v>
      </c>
      <c r="C11" s="145">
        <v>516</v>
      </c>
      <c r="D11" s="141">
        <f t="shared" si="0"/>
        <v>6.070016939582157E-3</v>
      </c>
      <c r="E11" s="142">
        <f t="shared" si="1"/>
        <v>8.2353600000000018</v>
      </c>
      <c r="F11" s="143"/>
      <c r="G11" s="142">
        <f t="shared" si="2"/>
        <v>0.43343999999999999</v>
      </c>
      <c r="H11" s="143"/>
      <c r="I11" s="142">
        <f t="shared" si="3"/>
        <v>1.3782641163184641</v>
      </c>
      <c r="J11" s="143"/>
    </row>
    <row r="12" spans="2:10" ht="15.75" customHeight="1" x14ac:dyDescent="0.2">
      <c r="B12" s="144" t="s">
        <v>113</v>
      </c>
      <c r="C12" s="145">
        <v>1748</v>
      </c>
      <c r="D12" s="141">
        <f t="shared" si="0"/>
        <v>2.0562770562770564E-2</v>
      </c>
      <c r="E12" s="142">
        <f t="shared" si="1"/>
        <v>27.898080000000004</v>
      </c>
      <c r="F12" s="143"/>
      <c r="G12" s="142">
        <f t="shared" si="2"/>
        <v>1.4683200000000001</v>
      </c>
      <c r="H12" s="143"/>
      <c r="I12" s="142">
        <f t="shared" si="3"/>
        <v>4.6690032467532472</v>
      </c>
      <c r="J12" s="143"/>
    </row>
    <row r="13" spans="2:10" ht="15.75" customHeight="1" x14ac:dyDescent="0.2">
      <c r="B13" s="144" t="s">
        <v>114</v>
      </c>
      <c r="C13" s="145">
        <v>6125</v>
      </c>
      <c r="D13" s="141">
        <f t="shared" si="0"/>
        <v>7.2052042160737809E-2</v>
      </c>
      <c r="E13" s="142">
        <f t="shared" si="1"/>
        <v>97.75500000000001</v>
      </c>
      <c r="F13" s="143"/>
      <c r="G13" s="142">
        <f t="shared" si="2"/>
        <v>5.1450000000000005</v>
      </c>
      <c r="H13" s="143"/>
      <c r="I13" s="142">
        <f t="shared" si="3"/>
        <v>16.360208745059289</v>
      </c>
      <c r="J13" s="143"/>
    </row>
    <row r="14" spans="2:10" ht="15.75" customHeight="1" x14ac:dyDescent="0.2">
      <c r="B14" s="144" t="s">
        <v>115</v>
      </c>
      <c r="C14" s="145">
        <v>4500</v>
      </c>
      <c r="D14" s="141">
        <f t="shared" si="0"/>
        <v>5.2936194240542064E-2</v>
      </c>
      <c r="E14" s="142">
        <f t="shared" si="1"/>
        <v>71.820000000000007</v>
      </c>
      <c r="F14" s="143"/>
      <c r="G14" s="142">
        <f t="shared" si="2"/>
        <v>3.7800000000000002</v>
      </c>
      <c r="H14" s="143"/>
      <c r="I14" s="142">
        <f t="shared" si="3"/>
        <v>12.019745200451721</v>
      </c>
      <c r="J14" s="143"/>
    </row>
    <row r="15" spans="2:10" ht="15.75" customHeight="1" x14ac:dyDescent="0.2">
      <c r="B15" s="144" t="s">
        <v>116</v>
      </c>
      <c r="C15" s="145">
        <v>3920</v>
      </c>
      <c r="D15" s="141">
        <f t="shared" si="0"/>
        <v>4.61133069828722E-2</v>
      </c>
      <c r="E15" s="142">
        <f t="shared" si="1"/>
        <v>62.563200000000009</v>
      </c>
      <c r="F15" s="143"/>
      <c r="G15" s="142">
        <f t="shared" si="2"/>
        <v>3.2928000000000002</v>
      </c>
      <c r="H15" s="143"/>
      <c r="I15" s="142">
        <f t="shared" si="3"/>
        <v>10.470533596837946</v>
      </c>
      <c r="J15" s="143"/>
    </row>
    <row r="16" spans="2:10" ht="15.75" customHeight="1" x14ac:dyDescent="0.2">
      <c r="B16" s="144" t="s">
        <v>117</v>
      </c>
      <c r="C16" s="145">
        <v>2234</v>
      </c>
      <c r="D16" s="141">
        <f t="shared" si="0"/>
        <v>2.6279879540749104E-2</v>
      </c>
      <c r="E16" s="142">
        <f t="shared" si="1"/>
        <v>35.654640000000008</v>
      </c>
      <c r="F16" s="143"/>
      <c r="G16" s="142">
        <f t="shared" si="2"/>
        <v>1.87656</v>
      </c>
      <c r="H16" s="143"/>
      <c r="I16" s="142">
        <f t="shared" si="3"/>
        <v>5.9671357284020328</v>
      </c>
      <c r="J16" s="143"/>
    </row>
    <row r="17" spans="2:10" ht="15.75" customHeight="1" x14ac:dyDescent="0.2">
      <c r="B17" s="144" t="s">
        <v>118</v>
      </c>
      <c r="C17" s="145">
        <v>2306</v>
      </c>
      <c r="D17" s="141">
        <f t="shared" si="0"/>
        <v>2.712685864859778E-2</v>
      </c>
      <c r="E17" s="142">
        <f t="shared" si="1"/>
        <v>36.803760000000004</v>
      </c>
      <c r="F17" s="143"/>
      <c r="G17" s="142">
        <f t="shared" si="2"/>
        <v>1.9370400000000001</v>
      </c>
      <c r="H17" s="143"/>
      <c r="I17" s="142">
        <f t="shared" si="3"/>
        <v>6.1594516516092606</v>
      </c>
      <c r="J17" s="143"/>
    </row>
    <row r="18" spans="2:10" ht="15.75" customHeight="1" x14ac:dyDescent="0.2">
      <c r="B18" s="144" t="s">
        <v>119</v>
      </c>
      <c r="C18" s="145">
        <v>1916</v>
      </c>
      <c r="D18" s="141">
        <f t="shared" si="0"/>
        <v>2.25390551477508E-2</v>
      </c>
      <c r="E18" s="142">
        <f t="shared" si="1"/>
        <v>30.579360000000005</v>
      </c>
      <c r="F18" s="143"/>
      <c r="G18" s="142">
        <f t="shared" si="2"/>
        <v>1.60944</v>
      </c>
      <c r="H18" s="143"/>
      <c r="I18" s="142">
        <f t="shared" si="3"/>
        <v>5.1177404009034442</v>
      </c>
      <c r="J18" s="143"/>
    </row>
    <row r="19" spans="2:10" ht="15.75" customHeight="1" x14ac:dyDescent="0.2">
      <c r="B19" s="144" t="s">
        <v>120</v>
      </c>
      <c r="C19" s="145">
        <v>3034</v>
      </c>
      <c r="D19" s="141">
        <f t="shared" si="0"/>
        <v>3.5690758516845472E-2</v>
      </c>
      <c r="E19" s="142">
        <f t="shared" si="1"/>
        <v>48.422640000000008</v>
      </c>
      <c r="F19" s="143"/>
      <c r="G19" s="142">
        <f t="shared" si="2"/>
        <v>2.5485600000000002</v>
      </c>
      <c r="H19" s="143"/>
      <c r="I19" s="142">
        <f t="shared" si="3"/>
        <v>8.1039793195934493</v>
      </c>
      <c r="J19" s="143"/>
    </row>
    <row r="20" spans="2:10" ht="15.75" customHeight="1" x14ac:dyDescent="0.2">
      <c r="B20" s="144" t="s">
        <v>121</v>
      </c>
      <c r="C20" s="145">
        <v>1784</v>
      </c>
      <c r="D20" s="141">
        <f t="shared" si="0"/>
        <v>2.09862601166949E-2</v>
      </c>
      <c r="E20" s="142">
        <f t="shared" si="1"/>
        <v>28.472640000000002</v>
      </c>
      <c r="F20" s="143"/>
      <c r="G20" s="142">
        <f t="shared" si="2"/>
        <v>1.4985600000000001</v>
      </c>
      <c r="H20" s="143"/>
      <c r="I20" s="142">
        <f t="shared" si="3"/>
        <v>4.7651612083568606</v>
      </c>
      <c r="J20" s="143"/>
    </row>
    <row r="21" spans="2:10" ht="15.75" customHeight="1" x14ac:dyDescent="0.2">
      <c r="B21" s="144" t="s">
        <v>122</v>
      </c>
      <c r="C21" s="145">
        <v>2150</v>
      </c>
      <c r="D21" s="141">
        <f t="shared" si="0"/>
        <v>2.5291737248258988E-2</v>
      </c>
      <c r="E21" s="142">
        <f t="shared" si="1"/>
        <v>34.314000000000007</v>
      </c>
      <c r="F21" s="143"/>
      <c r="G21" s="142">
        <f t="shared" si="2"/>
        <v>1.806</v>
      </c>
      <c r="H21" s="143"/>
      <c r="I21" s="142">
        <f t="shared" si="3"/>
        <v>5.7427671513269338</v>
      </c>
      <c r="J21" s="143"/>
    </row>
    <row r="22" spans="2:10" ht="15.75" customHeight="1" x14ac:dyDescent="0.2">
      <c r="B22" s="144" t="s">
        <v>123</v>
      </c>
      <c r="C22" s="145">
        <v>3016</v>
      </c>
      <c r="D22" s="141">
        <f t="shared" si="0"/>
        <v>3.5479013739883304E-2</v>
      </c>
      <c r="E22" s="142">
        <f t="shared" si="1"/>
        <v>48.135360000000006</v>
      </c>
      <c r="F22" s="143"/>
      <c r="G22" s="142">
        <f t="shared" si="2"/>
        <v>2.5334400000000001</v>
      </c>
      <c r="H22" s="143"/>
      <c r="I22" s="142">
        <f t="shared" si="3"/>
        <v>8.055900338791643</v>
      </c>
      <c r="J22" s="143"/>
    </row>
    <row r="23" spans="2:10" ht="15.75" customHeight="1" x14ac:dyDescent="0.2">
      <c r="B23" s="144" t="s">
        <v>124</v>
      </c>
      <c r="C23" s="145">
        <v>1404</v>
      </c>
      <c r="D23" s="141">
        <f t="shared" si="0"/>
        <v>1.6516092603049124E-2</v>
      </c>
      <c r="E23" s="142">
        <f t="shared" si="1"/>
        <v>22.407840000000004</v>
      </c>
      <c r="F23" s="143"/>
      <c r="G23" s="142">
        <f t="shared" si="2"/>
        <v>1.17936</v>
      </c>
      <c r="H23" s="143"/>
      <c r="I23" s="142">
        <f t="shared" si="3"/>
        <v>3.7501605025409375</v>
      </c>
      <c r="J23" s="143"/>
    </row>
    <row r="24" spans="2:10" ht="15.75" customHeight="1" x14ac:dyDescent="0.2">
      <c r="B24" s="144" t="s">
        <v>125</v>
      </c>
      <c r="C24" s="145">
        <v>2321</v>
      </c>
      <c r="D24" s="141">
        <f t="shared" si="0"/>
        <v>2.7303312629399584E-2</v>
      </c>
      <c r="E24" s="142">
        <f t="shared" si="1"/>
        <v>37.043160000000007</v>
      </c>
      <c r="F24" s="143"/>
      <c r="G24" s="142">
        <f t="shared" si="2"/>
        <v>1.94964</v>
      </c>
      <c r="H24" s="143"/>
      <c r="I24" s="142">
        <f t="shared" si="3"/>
        <v>6.1995174689440988</v>
      </c>
      <c r="J24" s="143"/>
    </row>
    <row r="25" spans="2:10" ht="15.75" customHeight="1" x14ac:dyDescent="0.2">
      <c r="B25" s="144" t="s">
        <v>126</v>
      </c>
      <c r="C25" s="145">
        <v>1960</v>
      </c>
      <c r="D25" s="141">
        <f t="shared" si="0"/>
        <v>2.30566534914361E-2</v>
      </c>
      <c r="E25" s="142">
        <f t="shared" si="1"/>
        <v>31.281600000000005</v>
      </c>
      <c r="F25" s="143"/>
      <c r="G25" s="142">
        <f t="shared" si="2"/>
        <v>1.6464000000000001</v>
      </c>
      <c r="H25" s="143"/>
      <c r="I25" s="142">
        <f t="shared" si="3"/>
        <v>5.2352667984189729</v>
      </c>
      <c r="J25" s="143"/>
    </row>
    <row r="26" spans="2:10" ht="15.75" customHeight="1" x14ac:dyDescent="0.2">
      <c r="B26" s="146" t="s">
        <v>127</v>
      </c>
      <c r="C26" s="147">
        <v>1756</v>
      </c>
      <c r="D26" s="141">
        <f t="shared" si="0"/>
        <v>2.0656879352531528E-2</v>
      </c>
      <c r="E26" s="142">
        <f t="shared" si="1"/>
        <v>28.025760000000002</v>
      </c>
      <c r="F26" s="143"/>
      <c r="G26" s="142">
        <f t="shared" si="2"/>
        <v>1.4750400000000001</v>
      </c>
      <c r="H26" s="143"/>
      <c r="I26" s="142">
        <f t="shared" si="3"/>
        <v>4.6903716826651616</v>
      </c>
      <c r="J26" s="143"/>
    </row>
    <row r="27" spans="2:10" ht="15.75" customHeight="1" x14ac:dyDescent="0.2">
      <c r="B27" s="148" t="s">
        <v>128</v>
      </c>
      <c r="C27" s="149">
        <f>SUM(C4:C26)</f>
        <v>85008</v>
      </c>
      <c r="D27" s="150"/>
      <c r="E27" s="151">
        <f>SUM(E4:E26)</f>
        <v>1356.7276800000002</v>
      </c>
      <c r="F27" s="152">
        <f>E27/($E$27+$G$27+$I$27)</f>
        <v>0.81967825671820993</v>
      </c>
      <c r="G27" s="151">
        <f>SUM(G4:G26)</f>
        <v>71.406720000000007</v>
      </c>
      <c r="H27" s="152">
        <f>G27/($E$27+$G$27+$I$27)</f>
        <v>4.3140960879905786E-2</v>
      </c>
      <c r="I27" s="151">
        <f>378.435*0.6</f>
        <v>227.06100000000001</v>
      </c>
      <c r="J27" s="152">
        <f>I27/($E$27+$G$27+$I$27)</f>
        <v>0.13718078240188439</v>
      </c>
    </row>
    <row r="28" spans="2:10" ht="15.75" customHeight="1" x14ac:dyDescent="0.2">
      <c r="F28" s="153">
        <f>E27/(E27+G27)</f>
        <v>0.95000000000000007</v>
      </c>
      <c r="G28" s="153"/>
      <c r="H28" s="153">
        <f>G27/(E27+G27)</f>
        <v>0.05</v>
      </c>
      <c r="I28" s="154">
        <v>1</v>
      </c>
    </row>
    <row r="30" spans="2:10" ht="15.75" customHeight="1" x14ac:dyDescent="0.2">
      <c r="B30" s="430" t="s">
        <v>129</v>
      </c>
      <c r="C30" s="429"/>
      <c r="D30" s="429"/>
      <c r="E30" s="433" t="s">
        <v>99</v>
      </c>
      <c r="F30" s="434"/>
      <c r="G30" s="433" t="s">
        <v>100</v>
      </c>
      <c r="H30" s="434"/>
      <c r="I30" s="433" t="s">
        <v>101</v>
      </c>
      <c r="J30" s="434"/>
    </row>
    <row r="31" spans="2:10" ht="15.75" customHeight="1" x14ac:dyDescent="0.2">
      <c r="B31" s="430" t="s">
        <v>130</v>
      </c>
      <c r="C31" s="429"/>
      <c r="D31" s="429"/>
      <c r="E31" s="155">
        <f ca="1">'FISA FUNDAMENTARE'!E42</f>
        <v>380555.72</v>
      </c>
      <c r="F31" s="156"/>
      <c r="G31" s="155">
        <f ca="1">'FISA FUNDAMENTARE'!F42</f>
        <v>20029.25</v>
      </c>
      <c r="H31" s="156"/>
      <c r="I31" s="156"/>
      <c r="J31" s="155">
        <f ca="1">'FISA FUNDAMENTARE'!G42</f>
        <v>135402.57</v>
      </c>
    </row>
    <row r="32" spans="2:10" ht="15.75" customHeight="1" x14ac:dyDescent="0.2">
      <c r="B32" s="430" t="s">
        <v>81</v>
      </c>
      <c r="C32" s="429"/>
      <c r="D32" s="429"/>
      <c r="E32" s="157">
        <f ca="1">E31/SUM($E$31:$J$31)</f>
        <v>0.71000851997417691</v>
      </c>
      <c r="F32" s="157"/>
      <c r="G32" s="157">
        <f ca="1">G31/SUM($E$31:$J$31)</f>
        <v>3.736887241819091E-2</v>
      </c>
      <c r="H32" s="157"/>
      <c r="I32" s="157"/>
      <c r="J32" s="157">
        <f ca="1">J31/SUM($E$31:$J$31)</f>
        <v>0.25262260760763205</v>
      </c>
    </row>
  </sheetData>
  <mergeCells count="9">
    <mergeCell ref="B31:D31"/>
    <mergeCell ref="B32:D32"/>
    <mergeCell ref="E1:F1"/>
    <mergeCell ref="G1:H1"/>
    <mergeCell ref="I1:J1"/>
    <mergeCell ref="E30:F30"/>
    <mergeCell ref="G30:H30"/>
    <mergeCell ref="I30:J30"/>
    <mergeCell ref="B30:D30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FUNDAMENTARE'!A27&amp;" "&amp;'FISA FUNDAMENTARE'!B27</f>
        <v>1.11.1 Campanii de informare și conștientizare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157</v>
      </c>
      <c r="H2" s="459" t="s">
        <v>196</v>
      </c>
      <c r="I2" s="459"/>
      <c r="J2" s="459"/>
      <c r="K2" s="461"/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161</v>
      </c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191"/>
      <c r="B10" s="192"/>
      <c r="C10" s="193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70" priority="5">
      <formula>#REF!&gt;100%</formula>
    </cfRule>
  </conditionalFormatting>
  <conditionalFormatting sqref="B2:B4">
    <cfRule type="expression" dxfId="69" priority="2">
      <formula>SUM(#REF!)&lt;&gt;SUM(#REF!)</formula>
    </cfRule>
    <cfRule type="expression" dxfId="68" priority="4">
      <formula>SUM(#REF!)&lt;&gt;SUM(#REF!)</formula>
    </cfRule>
  </conditionalFormatting>
  <conditionalFormatting sqref="D6:F15 M6:O15">
    <cfRule type="cellIs" dxfId="67" priority="6" operator="equal">
      <formula>0</formula>
    </cfRule>
  </conditionalFormatting>
  <conditionalFormatting sqref="G6:L10 M6:O14 D6:F15">
    <cfRule type="expression" dxfId="66" priority="1">
      <formula>#REF!&gt;100%</formula>
    </cfRule>
  </conditionalFormatting>
  <conditionalFormatting sqref="M6:O14 D6:F15">
    <cfRule type="cellIs" dxfId="65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3.5" thickBot="1" x14ac:dyDescent="0.25">
      <c r="A1" s="441" t="str">
        <f>'FISA FUNDAMENTARE'!A28&amp;" "&amp;'FISA FUNDAMENTARE'!B28</f>
        <v>1.11.2 Închiriere de utilaje/autospeciale/mijloace de transport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157</v>
      </c>
      <c r="H2" s="479" t="s">
        <v>228</v>
      </c>
      <c r="I2" s="459"/>
      <c r="J2" s="459"/>
      <c r="K2" s="461"/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368" t="s">
        <v>227</v>
      </c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3.5" thickBot="1" x14ac:dyDescent="0.25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54600</v>
      </c>
      <c r="M5" s="172">
        <f t="shared" ref="M5:O5" si="0">ROUND(SUM(M6:M10),2)</f>
        <v>44754.43</v>
      </c>
      <c r="N5" s="173">
        <f t="shared" si="0"/>
        <v>2355.5</v>
      </c>
      <c r="O5" s="174">
        <f t="shared" si="0"/>
        <v>7490.07</v>
      </c>
    </row>
    <row r="6" spans="1:15" ht="12.75" x14ac:dyDescent="0.2">
      <c r="A6" s="178">
        <f>IF(B6&lt;&gt;"", IF(B5=B6,A5+0.1,ROUNDDOWN(A5,0)+IF(B6=B7,1.1,1)),"")</f>
        <v>1</v>
      </c>
      <c r="B6" s="365" t="s">
        <v>226</v>
      </c>
      <c r="C6" s="248">
        <v>1</v>
      </c>
      <c r="D6" s="181">
        <f>'DATE GENERALE'!$F$27</f>
        <v>0.81967825671820993</v>
      </c>
      <c r="E6" s="182">
        <f>'DATE GENERALE'!$H$27</f>
        <v>4.3140960879905786E-2</v>
      </c>
      <c r="F6" s="183">
        <f>'DATE GENERALE'!$J$27</f>
        <v>0.13718078240188439</v>
      </c>
      <c r="G6" s="184">
        <v>700</v>
      </c>
      <c r="H6" s="185">
        <f>4*8+2*23</f>
        <v>78</v>
      </c>
      <c r="I6" s="185"/>
      <c r="J6" s="185"/>
      <c r="K6" s="186"/>
      <c r="L6" s="187">
        <f>G6*H6</f>
        <v>54600</v>
      </c>
      <c r="M6" s="188">
        <f>ROUND(D6*$L6,2)</f>
        <v>44754.43</v>
      </c>
      <c r="N6" s="189">
        <f t="shared" ref="N6:O6" si="1">ROUND(E6*$L6,2)</f>
        <v>2355.5</v>
      </c>
      <c r="O6" s="190">
        <f t="shared" si="1"/>
        <v>7490.07</v>
      </c>
    </row>
    <row r="7" spans="1:15" ht="12.75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3.5" thickBot="1" x14ac:dyDescent="0.25">
      <c r="A10" s="366"/>
      <c r="B10" s="367"/>
      <c r="C10" s="209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E11" s="239"/>
      <c r="F11" s="239"/>
      <c r="K11" s="241"/>
      <c r="L11" s="242"/>
      <c r="M11" s="243"/>
      <c r="N11" s="243"/>
      <c r="O11" s="243"/>
    </row>
    <row r="12" spans="1:15" ht="12.75" x14ac:dyDescent="0.2">
      <c r="E12" s="222"/>
      <c r="F12" s="222"/>
      <c r="K12" s="224"/>
      <c r="L12" s="225"/>
      <c r="M12" s="226"/>
      <c r="N12" s="226"/>
      <c r="O12" s="226"/>
    </row>
    <row r="13" spans="1:15" ht="12.75" x14ac:dyDescent="0.2">
      <c r="E13" s="222"/>
      <c r="F13" s="222"/>
      <c r="K13" s="224"/>
      <c r="L13" s="225"/>
      <c r="M13" s="226"/>
      <c r="N13" s="226"/>
      <c r="O13" s="226"/>
    </row>
    <row r="14" spans="1:15" ht="12.75" x14ac:dyDescent="0.2">
      <c r="E14" s="222"/>
      <c r="F14" s="222"/>
      <c r="K14" s="224"/>
      <c r="L14" s="225"/>
      <c r="M14" s="226"/>
      <c r="N14" s="226"/>
      <c r="O14" s="226"/>
    </row>
    <row r="15" spans="1:15" ht="12.75" x14ac:dyDescent="0.2">
      <c r="E15" s="222"/>
      <c r="F15" s="222"/>
      <c r="K15" s="224"/>
      <c r="L15" s="225"/>
      <c r="M15" s="227"/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10:C10">
    <cfRule type="expression" dxfId="64" priority="9">
      <formula>#REF!&gt;100%</formula>
    </cfRule>
    <cfRule type="cellIs" dxfId="63" priority="10" operator="lessThanOrEqual">
      <formula>0</formula>
    </cfRule>
    <cfRule type="cellIs" dxfId="62" priority="11" operator="equal">
      <formula>0</formula>
    </cfRule>
  </conditionalFormatting>
  <conditionalFormatting sqref="A6:O6">
    <cfRule type="expression" dxfId="61" priority="1">
      <formula>#REF!&gt;100%</formula>
    </cfRule>
  </conditionalFormatting>
  <conditionalFormatting sqref="A7:O10 E11:F15 K11:O15">
    <cfRule type="expression" dxfId="60" priority="17">
      <formula>#REF!&gt;100%</formula>
    </cfRule>
  </conditionalFormatting>
  <conditionalFormatting sqref="B2:B4">
    <cfRule type="expression" dxfId="59" priority="14">
      <formula>SUM(#REF!)&lt;&gt;SUM(#REF!)</formula>
    </cfRule>
    <cfRule type="expression" dxfId="58" priority="16">
      <formula>SUM(#REF!)&lt;&gt;SUM(#REF!)</formula>
    </cfRule>
  </conditionalFormatting>
  <conditionalFormatting sqref="D6:F6">
    <cfRule type="cellIs" dxfId="57" priority="6" operator="lessThanOrEqual">
      <formula>0</formula>
    </cfRule>
    <cfRule type="cellIs" dxfId="56" priority="8" operator="equal">
      <formula>0</formula>
    </cfRule>
  </conditionalFormatting>
  <conditionalFormatting sqref="D7:F10 M7:O15 E11:F15">
    <cfRule type="cellIs" dxfId="55" priority="18" operator="equal">
      <formula>0</formula>
    </cfRule>
  </conditionalFormatting>
  <conditionalFormatting sqref="D6:L10">
    <cfRule type="expression" dxfId="54" priority="7">
      <formula>#REF!&gt;100%</formula>
    </cfRule>
  </conditionalFormatting>
  <conditionalFormatting sqref="E11:F15 D7:F10 M7:O14">
    <cfRule type="cellIs" dxfId="53" priority="15" operator="lessThanOrEqual">
      <formula>0</formula>
    </cfRule>
  </conditionalFormatting>
  <conditionalFormatting sqref="E11:F15">
    <cfRule type="expression" dxfId="52" priority="13">
      <formula>#REF!&gt;100%</formula>
    </cfRule>
  </conditionalFormatting>
  <conditionalFormatting sqref="M6:O6">
    <cfRule type="cellIs" dxfId="51" priority="2" operator="lessThanOrEqual">
      <formula>0</formula>
    </cfRule>
    <cfRule type="cellIs" dxfId="50" priority="4" operator="equal">
      <formula>0</formula>
    </cfRule>
  </conditionalFormatting>
  <conditionalFormatting sqref="M6:O14">
    <cfRule type="expression" dxfId="49" priority="3">
      <formula>#REF!&gt;100%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7" width="10.140625" customWidth="1"/>
    <col min="8" max="8" width="11" customWidth="1"/>
    <col min="9" max="14" width="10.140625" customWidth="1"/>
    <col min="15" max="15" width="10.140625" customWidth="1" outlineLevel="1"/>
  </cols>
  <sheetData>
    <row r="1" spans="1:15" ht="13.5" thickBot="1" x14ac:dyDescent="0.25">
      <c r="A1" s="441" t="str">
        <f>'FISA FUNDAMENTARE'!A29&amp;" "&amp;'FISA FUNDAMENTARE'!B29</f>
        <v>1.11.3 Cheltuieli cu taxe, licențe, acreditări/certificări și autorizații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82" t="s">
        <v>134</v>
      </c>
      <c r="E2" s="453"/>
      <c r="F2" s="454"/>
      <c r="G2" s="455" t="s">
        <v>197</v>
      </c>
      <c r="H2" s="459" t="s">
        <v>198</v>
      </c>
      <c r="I2" s="459" t="s">
        <v>199</v>
      </c>
      <c r="J2" s="459"/>
      <c r="K2" s="461"/>
      <c r="L2" s="480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81" t="s">
        <v>0</v>
      </c>
      <c r="E3" s="457"/>
      <c r="F3" s="458"/>
      <c r="G3" s="446"/>
      <c r="H3" s="460"/>
      <c r="I3" s="460"/>
      <c r="J3" s="460"/>
      <c r="K3" s="449"/>
      <c r="L3" s="478"/>
      <c r="M3" s="438" t="s">
        <v>0</v>
      </c>
      <c r="N3" s="439"/>
      <c r="O3" s="440"/>
    </row>
    <row r="4" spans="1:15" ht="36" x14ac:dyDescent="0.2">
      <c r="A4" s="446"/>
      <c r="B4" s="449"/>
      <c r="C4" s="161" t="s">
        <v>140</v>
      </c>
      <c r="D4" s="275" t="s">
        <v>99</v>
      </c>
      <c r="E4" s="276" t="s">
        <v>141</v>
      </c>
      <c r="F4" s="277" t="s">
        <v>101</v>
      </c>
      <c r="G4" s="165" t="s">
        <v>140</v>
      </c>
      <c r="H4" s="278" t="s">
        <v>176</v>
      </c>
      <c r="I4" s="166"/>
      <c r="J4" s="166"/>
      <c r="K4" s="167"/>
      <c r="L4" s="364" t="s">
        <v>7</v>
      </c>
      <c r="M4" s="414" t="s">
        <v>99</v>
      </c>
      <c r="N4" s="276" t="s">
        <v>141</v>
      </c>
      <c r="O4" s="415" t="s">
        <v>101</v>
      </c>
    </row>
    <row r="5" spans="1:15" ht="13.5" thickBot="1" x14ac:dyDescent="0.25">
      <c r="A5" s="228"/>
      <c r="B5" s="229" t="s">
        <v>128</v>
      </c>
      <c r="C5" s="230"/>
      <c r="D5" s="279"/>
      <c r="E5" s="280"/>
      <c r="F5" s="281"/>
      <c r="G5" s="282"/>
      <c r="H5" s="283"/>
      <c r="I5" s="283"/>
      <c r="J5" s="283"/>
      <c r="K5" s="284"/>
      <c r="L5" s="412">
        <f ca="1">ROUND(SUM(L6:L17),2)</f>
        <v>4071.98</v>
      </c>
      <c r="M5" s="416">
        <f t="shared" ref="M5:O5" ca="1" si="0">ROUND(SUM(M6:M8),2)</f>
        <v>3337.71</v>
      </c>
      <c r="N5" s="280">
        <f t="shared" ca="1" si="0"/>
        <v>175.67</v>
      </c>
      <c r="O5" s="417">
        <f t="shared" ca="1" si="0"/>
        <v>558.6</v>
      </c>
    </row>
    <row r="6" spans="1:15" ht="12.75" x14ac:dyDescent="0.2">
      <c r="A6" s="231">
        <f t="shared" ref="A6:A7" si="1">IF(B6&lt;&gt;"", IF(B5=B6,A5+0.1,ROUNDDOWN(A5,0)+IF(B6=B7,1.1,1)),"")</f>
        <v>1</v>
      </c>
      <c r="B6" s="232" t="s">
        <v>200</v>
      </c>
      <c r="C6" s="248"/>
      <c r="D6" s="181">
        <f>'DATE GENERALE'!$F$27</f>
        <v>0.81967825671820993</v>
      </c>
      <c r="E6" s="182">
        <f>'DATE GENERALE'!$H$27</f>
        <v>4.3140960879905786E-2</v>
      </c>
      <c r="F6" s="183">
        <f>'DATE GENERALE'!$J$27</f>
        <v>0.13718078240188439</v>
      </c>
      <c r="G6" s="285">
        <v>2E-3</v>
      </c>
      <c r="H6" s="286">
        <f ca="1">'FISA FUNDAMENTARE'!E42+'FISA FUNDAMENTARE'!F42+'FISA FUNDAMENTARE'!G42</f>
        <v>535987.54</v>
      </c>
      <c r="I6" s="286"/>
      <c r="J6" s="286"/>
      <c r="K6" s="287"/>
      <c r="L6" s="413">
        <f ca="1">ROUND(G6*H6,2)</f>
        <v>1071.98</v>
      </c>
      <c r="M6" s="418">
        <f t="shared" ref="M6:O6" ca="1" si="2">ROUND(D6*$L6,2)</f>
        <v>878.68</v>
      </c>
      <c r="N6" s="288">
        <f t="shared" ca="1" si="2"/>
        <v>46.25</v>
      </c>
      <c r="O6" s="419">
        <f t="shared" ca="1" si="2"/>
        <v>147.06</v>
      </c>
    </row>
    <row r="7" spans="1:15" ht="12.75" x14ac:dyDescent="0.2">
      <c r="A7" s="231">
        <f t="shared" si="1"/>
        <v>2</v>
      </c>
      <c r="B7" s="192" t="s">
        <v>201</v>
      </c>
      <c r="C7" s="193"/>
      <c r="D7" s="194">
        <f>'DATE GENERALE'!$F$27</f>
        <v>0.81967825671820993</v>
      </c>
      <c r="E7" s="195">
        <f>'DATE GENERALE'!$H$27</f>
        <v>4.3140960879905786E-2</v>
      </c>
      <c r="F7" s="196">
        <f>'DATE GENERALE'!$J$27</f>
        <v>0.13718078240188439</v>
      </c>
      <c r="G7" s="197">
        <v>12</v>
      </c>
      <c r="H7" s="289">
        <v>250</v>
      </c>
      <c r="I7" s="198"/>
      <c r="J7" s="198"/>
      <c r="K7" s="199"/>
      <c r="L7" s="353">
        <f t="shared" ref="L7" si="3">ROUND(G7*H7,2)</f>
        <v>3000</v>
      </c>
      <c r="M7" s="420">
        <f t="shared" ref="M7:O7" si="4">ROUND(D7*$L7,2)</f>
        <v>2459.0300000000002</v>
      </c>
      <c r="N7" s="202">
        <f t="shared" si="4"/>
        <v>129.41999999999999</v>
      </c>
      <c r="O7" s="421">
        <f t="shared" si="4"/>
        <v>411.54</v>
      </c>
    </row>
    <row r="8" spans="1:15" ht="30" customHeight="1" x14ac:dyDescent="0.2">
      <c r="A8" s="231"/>
      <c r="B8" s="192"/>
      <c r="C8" s="193"/>
      <c r="D8" s="194"/>
      <c r="E8" s="195"/>
      <c r="F8" s="196"/>
      <c r="G8" s="197"/>
      <c r="H8" s="198"/>
      <c r="I8" s="198"/>
      <c r="J8" s="198"/>
      <c r="K8" s="199"/>
      <c r="L8" s="353"/>
      <c r="M8" s="420"/>
      <c r="N8" s="202"/>
      <c r="O8" s="421"/>
    </row>
    <row r="9" spans="1:15" ht="12.75" x14ac:dyDescent="0.2">
      <c r="A9" s="191"/>
      <c r="B9" s="192"/>
      <c r="C9" s="193"/>
      <c r="D9" s="194"/>
      <c r="E9" s="195"/>
      <c r="F9" s="196"/>
      <c r="G9" s="197"/>
      <c r="H9" s="198"/>
      <c r="I9" s="198"/>
      <c r="J9" s="198"/>
      <c r="K9" s="199"/>
      <c r="L9" s="353"/>
      <c r="M9" s="420"/>
      <c r="N9" s="202"/>
      <c r="O9" s="421"/>
    </row>
    <row r="10" spans="1:15" ht="13.5" thickBot="1" x14ac:dyDescent="0.25">
      <c r="A10" s="191"/>
      <c r="B10" s="192"/>
      <c r="C10" s="193"/>
      <c r="D10" s="194"/>
      <c r="E10" s="195"/>
      <c r="F10" s="196"/>
      <c r="G10" s="197"/>
      <c r="H10" s="198"/>
      <c r="I10" s="198"/>
      <c r="J10" s="198"/>
      <c r="K10" s="199"/>
      <c r="L10" s="353"/>
      <c r="M10" s="422"/>
      <c r="N10" s="423"/>
      <c r="O10" s="424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26"/>
      <c r="N11" s="226"/>
      <c r="O11" s="226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A1:B1"/>
    <mergeCell ref="A2:A4"/>
    <mergeCell ref="B2:B4"/>
    <mergeCell ref="C2:C3"/>
    <mergeCell ref="D3:F3"/>
    <mergeCell ref="D2:F2"/>
    <mergeCell ref="D1:F1"/>
    <mergeCell ref="I2:I3"/>
    <mergeCell ref="H2:H3"/>
    <mergeCell ref="G2:G3"/>
    <mergeCell ref="M3:O3"/>
    <mergeCell ref="M2:O2"/>
    <mergeCell ref="L2:L3"/>
    <mergeCell ref="K2:K3"/>
    <mergeCell ref="J2:J3"/>
  </mergeCells>
  <conditionalFormatting sqref="A6:O15">
    <cfRule type="expression" dxfId="48" priority="5">
      <formula>#REF!&gt;100%</formula>
    </cfRule>
  </conditionalFormatting>
  <conditionalFormatting sqref="B2:B4">
    <cfRule type="expression" dxfId="47" priority="2">
      <formula>SUM(#REF!)&lt;&gt;SUM(#REF!)</formula>
    </cfRule>
    <cfRule type="expression" dxfId="46" priority="4">
      <formula>SUM(#REF!)&lt;&gt;SUM(#REF!)</formula>
    </cfRule>
  </conditionalFormatting>
  <conditionalFormatting sqref="D6:F15 M6:O15">
    <cfRule type="cellIs" dxfId="45" priority="6" operator="equal">
      <formula>0</formula>
    </cfRule>
  </conditionalFormatting>
  <conditionalFormatting sqref="M6:O14 D6:F15">
    <cfRule type="expression" dxfId="44" priority="1">
      <formula>#REF!&gt;100%</formula>
    </cfRule>
    <cfRule type="cellIs" dxfId="43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FUNDAMENTARE'!A30&amp;" "&amp;'FISA FUNDAMENTARE'!B30</f>
        <v>1.11.4 Alte cheltuieli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52" t="s">
        <v>134</v>
      </c>
      <c r="E2" s="453"/>
      <c r="F2" s="454"/>
      <c r="G2" s="455" t="s">
        <v>157</v>
      </c>
      <c r="H2" s="459" t="s">
        <v>196</v>
      </c>
      <c r="I2" s="459" t="s">
        <v>167</v>
      </c>
      <c r="J2" s="459" t="s">
        <v>193</v>
      </c>
      <c r="K2" s="461"/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161</v>
      </c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ROUND(SUM(L6:L17),2)</f>
        <v>12000</v>
      </c>
      <c r="M5" s="172">
        <f t="shared" ref="M5:O5" si="0">ROUND(SUM(M6:M10),2)</f>
        <v>9836.14</v>
      </c>
      <c r="N5" s="173">
        <f t="shared" si="0"/>
        <v>517.69000000000005</v>
      </c>
      <c r="O5" s="174">
        <f t="shared" si="0"/>
        <v>1646.17</v>
      </c>
    </row>
    <row r="6" spans="1:15" ht="12.75" x14ac:dyDescent="0.2">
      <c r="A6" s="231">
        <f>IF(B6&lt;&gt;"", IF(B5=B6,A5+0.1,ROUNDDOWN(A5,0)+IF(B6=B7,1.1,1)),"")</f>
        <v>1</v>
      </c>
      <c r="B6" s="232" t="s">
        <v>202</v>
      </c>
      <c r="C6" s="248"/>
      <c r="D6" s="181">
        <f>'DATE GENERALE'!F27</f>
        <v>0.81967825671820993</v>
      </c>
      <c r="E6" s="182">
        <f>'DATE GENERALE'!H27</f>
        <v>4.3140960879905786E-2</v>
      </c>
      <c r="F6" s="183">
        <f>'DATE GENERALE'!J27</f>
        <v>0.13718078240188439</v>
      </c>
      <c r="G6" s="184">
        <v>1000</v>
      </c>
      <c r="H6" s="185">
        <v>12</v>
      </c>
      <c r="I6" s="185">
        <v>1</v>
      </c>
      <c r="J6" s="185">
        <v>1</v>
      </c>
      <c r="K6" s="186"/>
      <c r="L6" s="187">
        <f>ROUND(G6*H6,2)</f>
        <v>12000</v>
      </c>
      <c r="M6" s="188">
        <f t="shared" ref="M6:O6" si="1">ROUND(D6*$L6,2)</f>
        <v>9836.14</v>
      </c>
      <c r="N6" s="189">
        <f t="shared" si="1"/>
        <v>517.69000000000005</v>
      </c>
      <c r="O6" s="190">
        <f t="shared" si="1"/>
        <v>1646.17</v>
      </c>
    </row>
    <row r="7" spans="1:15" ht="12.75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90"/>
      <c r="B10" s="291"/>
      <c r="C10" s="292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71"/>
      <c r="N15" s="271"/>
      <c r="O15" s="271"/>
    </row>
  </sheetData>
  <mergeCells count="15">
    <mergeCell ref="A1:B1"/>
    <mergeCell ref="A2:A4"/>
    <mergeCell ref="B2:B4"/>
    <mergeCell ref="C2:C3"/>
    <mergeCell ref="H2:H3"/>
    <mergeCell ref="D1:F1"/>
    <mergeCell ref="D2:F2"/>
    <mergeCell ref="D3:F3"/>
    <mergeCell ref="K2:K3"/>
    <mergeCell ref="L2:L3"/>
    <mergeCell ref="M2:O2"/>
    <mergeCell ref="M3:O3"/>
    <mergeCell ref="G2:G3"/>
    <mergeCell ref="I2:I3"/>
    <mergeCell ref="J2:J3"/>
  </mergeCells>
  <conditionalFormatting sqref="A6:O15">
    <cfRule type="expression" dxfId="42" priority="5">
      <formula>#REF!&gt;100%</formula>
    </cfRule>
  </conditionalFormatting>
  <conditionalFormatting sqref="B2:B4">
    <cfRule type="expression" dxfId="41" priority="2">
      <formula>SUM(#REF!)&lt;&gt;SUM(#REF!)</formula>
    </cfRule>
    <cfRule type="expression" dxfId="40" priority="4">
      <formula>SUM(#REF!)&lt;&gt;SUM(#REF!)</formula>
    </cfRule>
  </conditionalFormatting>
  <conditionalFormatting sqref="D6:F15 M6:O15">
    <cfRule type="cellIs" dxfId="39" priority="6" operator="equal">
      <formula>0</formula>
    </cfRule>
  </conditionalFormatting>
  <conditionalFormatting sqref="G6:L10 M6:O14 D6:F15">
    <cfRule type="expression" dxfId="38" priority="1">
      <formula>#REF!&gt;100%</formula>
    </cfRule>
  </conditionalFormatting>
  <conditionalFormatting sqref="M6:O14 D6:F15">
    <cfRule type="cellIs" dxfId="37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28.15" customHeight="1" x14ac:dyDescent="0.2">
      <c r="A1" s="441" t="str">
        <f>'FISA FUNDAMENTARE'!A31&amp;" "&amp;'FISA FUNDAMENTARE'!B31</f>
        <v>1.12 Alte cheltuieli materiale, exclusiv provizioane, amenzi, penalități, despăgubiri, donații și sponsorizări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52" t="s">
        <v>134</v>
      </c>
      <c r="E2" s="453"/>
      <c r="F2" s="454"/>
      <c r="G2" s="455" t="s">
        <v>167</v>
      </c>
      <c r="H2" s="459" t="s">
        <v>203</v>
      </c>
      <c r="I2" s="459"/>
      <c r="J2" s="459"/>
      <c r="K2" s="461"/>
      <c r="L2" s="462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88</v>
      </c>
      <c r="H4" s="166"/>
      <c r="I4" s="166"/>
      <c r="J4" s="166"/>
      <c r="K4" s="167"/>
      <c r="L4" s="16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ROUND(SUM(L6:L32),2)</f>
        <v>42844.03</v>
      </c>
      <c r="M5" s="172">
        <f t="shared" ref="M5:O5" si="0">ROUND(SUM(M6:M10),2)</f>
        <v>40701.83</v>
      </c>
      <c r="N5" s="173">
        <f t="shared" si="0"/>
        <v>2142.1999999999998</v>
      </c>
      <c r="O5" s="174">
        <f t="shared" si="0"/>
        <v>0</v>
      </c>
    </row>
    <row r="6" spans="1:15" ht="12.75" x14ac:dyDescent="0.2">
      <c r="A6" s="231">
        <f>IF(B6&lt;&gt;"", IF(B5=B6,A5+0.1,ROUNDDOWN(A5,0)+IF(B6=B7,1.1,1)),"")</f>
        <v>1</v>
      </c>
      <c r="B6" s="232" t="s">
        <v>204</v>
      </c>
      <c r="C6" s="248">
        <v>1</v>
      </c>
      <c r="D6" s="181">
        <f>'DATE GENERALE'!F28</f>
        <v>0.95000000000000007</v>
      </c>
      <c r="E6" s="182">
        <f>'DATE GENERALE'!H28</f>
        <v>0.05</v>
      </c>
      <c r="F6" s="183">
        <v>0</v>
      </c>
      <c r="G6" s="184">
        <f>'DATE GENERALE'!E27+'DATE GENERALE'!G27</f>
        <v>1428.1344000000001</v>
      </c>
      <c r="H6" s="185">
        <v>30</v>
      </c>
      <c r="I6" s="185"/>
      <c r="J6" s="185"/>
      <c r="K6" s="186"/>
      <c r="L6" s="187">
        <f>G6*H6</f>
        <v>42844.032000000007</v>
      </c>
      <c r="M6" s="188">
        <f t="shared" ref="M6:O6" si="1">ROUND(D6*$L6,2)</f>
        <v>40701.83</v>
      </c>
      <c r="N6" s="189">
        <f t="shared" si="1"/>
        <v>2142.1999999999998</v>
      </c>
      <c r="O6" s="190">
        <f t="shared" si="1"/>
        <v>0</v>
      </c>
    </row>
    <row r="7" spans="1:15" ht="12.75" x14ac:dyDescent="0.2">
      <c r="A7" s="231"/>
      <c r="B7" s="232"/>
      <c r="C7" s="248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231"/>
      <c r="B8" s="232"/>
      <c r="C8" s="248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23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31"/>
      <c r="B10" s="192"/>
      <c r="C10" s="193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71"/>
      <c r="O15" s="271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36" priority="5">
      <formula>#REF!&gt;100%</formula>
    </cfRule>
  </conditionalFormatting>
  <conditionalFormatting sqref="B2:B4">
    <cfRule type="expression" dxfId="35" priority="2">
      <formula>SUM(#REF!)&lt;&gt;SUM(#REF!)</formula>
    </cfRule>
    <cfRule type="expression" dxfId="34" priority="4">
      <formula>SUM(#REF!)&lt;&gt;SUM(#REF!)</formula>
    </cfRule>
  </conditionalFormatting>
  <conditionalFormatting sqref="D6:F15 M6:O15">
    <cfRule type="cellIs" dxfId="33" priority="6" operator="equal">
      <formula>0</formula>
    </cfRule>
  </conditionalFormatting>
  <conditionalFormatting sqref="G6:L10 M6:O14 D6:F15">
    <cfRule type="expression" dxfId="32" priority="1">
      <formula>#REF!&gt;100%</formula>
    </cfRule>
  </conditionalFormatting>
  <conditionalFormatting sqref="M6:O14 D6:F15">
    <cfRule type="cellIs" dxfId="31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3.5" thickBot="1" x14ac:dyDescent="0.25">
      <c r="A1" s="441" t="str">
        <f>'FISA FUNDAMENTARE'!A33&amp;" "&amp;'FISA FUNDAMENTARE'!B33</f>
        <v>2.1 Salarii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82" t="s">
        <v>134</v>
      </c>
      <c r="E2" s="453"/>
      <c r="F2" s="454"/>
      <c r="G2" s="483" t="s">
        <v>205</v>
      </c>
      <c r="H2" s="486" t="s">
        <v>206</v>
      </c>
      <c r="I2" s="486" t="s">
        <v>207</v>
      </c>
      <c r="J2" s="486" t="s">
        <v>208</v>
      </c>
      <c r="K2" s="485" t="s">
        <v>209</v>
      </c>
      <c r="L2" s="484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81" t="s">
        <v>0</v>
      </c>
      <c r="E3" s="457"/>
      <c r="F3" s="434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6" x14ac:dyDescent="0.2">
      <c r="A4" s="446"/>
      <c r="B4" s="449"/>
      <c r="C4" s="161" t="s">
        <v>140</v>
      </c>
      <c r="D4" s="275" t="s">
        <v>99</v>
      </c>
      <c r="E4" s="276" t="s">
        <v>141</v>
      </c>
      <c r="F4" s="293" t="s">
        <v>101</v>
      </c>
      <c r="G4" s="294"/>
      <c r="H4" s="295" t="s">
        <v>161</v>
      </c>
      <c r="I4" s="296"/>
      <c r="J4" s="296"/>
      <c r="K4" s="297"/>
      <c r="L4" s="298" t="s">
        <v>7</v>
      </c>
      <c r="M4" s="162" t="s">
        <v>99</v>
      </c>
      <c r="N4" s="163" t="s">
        <v>141</v>
      </c>
      <c r="O4" s="164" t="s">
        <v>101</v>
      </c>
    </row>
    <row r="5" spans="1:15" ht="13.5" thickBot="1" x14ac:dyDescent="0.25">
      <c r="A5" s="228"/>
      <c r="B5" s="229" t="s">
        <v>128</v>
      </c>
      <c r="C5" s="230"/>
      <c r="D5" s="279"/>
      <c r="E5" s="280"/>
      <c r="F5" s="299"/>
      <c r="G5" s="300"/>
      <c r="H5" s="301"/>
      <c r="I5" s="301"/>
      <c r="J5" s="301"/>
      <c r="K5" s="302"/>
      <c r="L5" s="303">
        <f>ROUND(SUM(L6:L39),2)</f>
        <v>206121.60000000001</v>
      </c>
      <c r="M5" s="172">
        <f t="shared" ref="M5:O5" si="0">ROUND(SUM(M6:M10),2)</f>
        <v>109911.33</v>
      </c>
      <c r="N5" s="173">
        <f t="shared" si="0"/>
        <v>5784.81</v>
      </c>
      <c r="O5" s="174">
        <f t="shared" si="0"/>
        <v>90425.47</v>
      </c>
    </row>
    <row r="6" spans="1:15" ht="12.75" x14ac:dyDescent="0.2">
      <c r="A6" s="304"/>
      <c r="B6" s="305" t="s">
        <v>210</v>
      </c>
      <c r="C6" s="306"/>
      <c r="D6" s="307"/>
      <c r="E6" s="308"/>
      <c r="F6" s="309"/>
      <c r="G6" s="310"/>
      <c r="H6" s="311"/>
      <c r="I6" s="312"/>
      <c r="J6" s="313"/>
      <c r="K6" s="314"/>
      <c r="L6" s="315"/>
      <c r="M6" s="188"/>
      <c r="N6" s="189"/>
      <c r="O6" s="190"/>
    </row>
    <row r="7" spans="1:15" ht="12.75" x14ac:dyDescent="0.2">
      <c r="A7" s="316">
        <f>IF(B7&lt;&gt;"", IF(B6=B7,A6+0.1,ROUNDDOWN(A6,0)+IF(B7=B8,1.1,1)),"")</f>
        <v>1</v>
      </c>
      <c r="B7" s="232" t="s">
        <v>211</v>
      </c>
      <c r="C7" s="317"/>
      <c r="D7" s="181">
        <f>'DATE GENERALE'!$F$27</f>
        <v>0.81967825671820993</v>
      </c>
      <c r="E7" s="182">
        <f>'DATE GENERALE'!$H$27</f>
        <v>4.3140960879905786E-2</v>
      </c>
      <c r="F7" s="318">
        <f>'DATE GENERALE'!$J$27</f>
        <v>0.13718078240188439</v>
      </c>
      <c r="G7" s="319">
        <v>1</v>
      </c>
      <c r="H7" s="320" cm="1">
        <f t="array" ref="H7">SALAR(3600)</f>
        <v>6120</v>
      </c>
      <c r="I7" s="321">
        <v>1.2</v>
      </c>
      <c r="J7" s="286">
        <f t="shared" ref="J7:J9" si="1">ROUND(G7*I7*K7,2)</f>
        <v>1.2</v>
      </c>
      <c r="K7" s="322">
        <v>1</v>
      </c>
      <c r="L7" s="323">
        <f t="shared" ref="L7:L9" si="2">ROUND(H7*J7*12,2)</f>
        <v>88128</v>
      </c>
      <c r="M7" s="201">
        <f t="shared" ref="M7:O7" si="3">ROUND(D7*$L7,2)</f>
        <v>72236.61</v>
      </c>
      <c r="N7" s="202">
        <f t="shared" si="3"/>
        <v>3801.93</v>
      </c>
      <c r="O7" s="203">
        <f t="shared" si="3"/>
        <v>12089.47</v>
      </c>
    </row>
    <row r="8" spans="1:15" ht="12.75" x14ac:dyDescent="0.2">
      <c r="A8" s="316" t="s">
        <v>63</v>
      </c>
      <c r="B8" s="192" t="s">
        <v>212</v>
      </c>
      <c r="C8" s="193"/>
      <c r="D8" s="181">
        <f>'DATE GENERALE'!F28</f>
        <v>0.95000000000000007</v>
      </c>
      <c r="E8" s="182">
        <f>'DATE GENERALE'!H28</f>
        <v>0.05</v>
      </c>
      <c r="F8" s="318">
        <v>0</v>
      </c>
      <c r="G8" s="197">
        <v>0.6</v>
      </c>
      <c r="H8" s="324">
        <f t="shared" ref="H8" si="4">SALAR(2700)</f>
        <v>4590</v>
      </c>
      <c r="I8" s="321">
        <v>1.2</v>
      </c>
      <c r="J8" s="286">
        <f t="shared" si="1"/>
        <v>0.72</v>
      </c>
      <c r="K8" s="322">
        <v>1</v>
      </c>
      <c r="L8" s="323">
        <f t="shared" si="2"/>
        <v>39657.599999999999</v>
      </c>
      <c r="M8" s="201">
        <f t="shared" ref="M8:O8" si="5">ROUND(D8*$L8,2)</f>
        <v>37674.720000000001</v>
      </c>
      <c r="N8" s="202">
        <f t="shared" si="5"/>
        <v>1982.88</v>
      </c>
      <c r="O8" s="203">
        <f t="shared" si="5"/>
        <v>0</v>
      </c>
    </row>
    <row r="9" spans="1:15" ht="12.75" x14ac:dyDescent="0.2">
      <c r="A9" s="191" t="s">
        <v>213</v>
      </c>
      <c r="B9" s="192" t="s">
        <v>212</v>
      </c>
      <c r="C9" s="193"/>
      <c r="D9" s="181"/>
      <c r="E9" s="325"/>
      <c r="F9" s="318">
        <v>1</v>
      </c>
      <c r="G9" s="197">
        <v>1</v>
      </c>
      <c r="H9" s="324">
        <f>SALAR(3200)</f>
        <v>5440</v>
      </c>
      <c r="I9" s="321">
        <v>1.2</v>
      </c>
      <c r="J9" s="286">
        <f t="shared" si="1"/>
        <v>1.2</v>
      </c>
      <c r="K9" s="322">
        <v>1</v>
      </c>
      <c r="L9" s="323">
        <f t="shared" si="2"/>
        <v>78336</v>
      </c>
      <c r="M9" s="201">
        <f t="shared" ref="M9:O9" si="6">ROUND(D9*$L9,2)</f>
        <v>0</v>
      </c>
      <c r="N9" s="202">
        <f t="shared" si="6"/>
        <v>0</v>
      </c>
      <c r="O9" s="203">
        <f t="shared" si="6"/>
        <v>78336</v>
      </c>
    </row>
    <row r="10" spans="1:15" ht="13.5" thickBot="1" x14ac:dyDescent="0.25">
      <c r="A10" s="191" t="str">
        <f>IF(B10&lt;&gt;"", IF(B9=B10,A9+0.1,ROUNDDOWN(A9,0)+IF(B10=#REF!,1.1,1)),"")</f>
        <v/>
      </c>
      <c r="B10" s="192"/>
      <c r="C10" s="193"/>
      <c r="D10" s="194"/>
      <c r="E10" s="326"/>
      <c r="F10" s="205"/>
      <c r="G10" s="197"/>
      <c r="H10" s="198"/>
      <c r="I10" s="321"/>
      <c r="J10" s="286"/>
      <c r="K10" s="199"/>
      <c r="L10" s="323"/>
      <c r="M10" s="216">
        <f t="shared" ref="M10:O10" si="7">ROUND(D10*$L10,2)</f>
        <v>0</v>
      </c>
      <c r="N10" s="217">
        <f t="shared" si="7"/>
        <v>0</v>
      </c>
      <c r="O10" s="218">
        <f t="shared" si="7"/>
        <v>0</v>
      </c>
    </row>
    <row r="11" spans="1:15" ht="12.75" x14ac:dyDescent="0.2">
      <c r="A11" s="236"/>
      <c r="B11" s="237"/>
      <c r="C11" s="238"/>
      <c r="D11" s="239"/>
      <c r="E11" s="239"/>
      <c r="F11" s="239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M15" s="227"/>
      <c r="N15" s="227"/>
      <c r="O15" s="227"/>
    </row>
  </sheetData>
  <mergeCells count="15">
    <mergeCell ref="M2:O2"/>
    <mergeCell ref="M3:O3"/>
    <mergeCell ref="A1:B1"/>
    <mergeCell ref="A2:A4"/>
    <mergeCell ref="B2:B4"/>
    <mergeCell ref="C2:C3"/>
    <mergeCell ref="D3:F3"/>
    <mergeCell ref="G2:G3"/>
    <mergeCell ref="D2:F2"/>
    <mergeCell ref="D1:F1"/>
    <mergeCell ref="L2:L3"/>
    <mergeCell ref="K2:K3"/>
    <mergeCell ref="J2:J3"/>
    <mergeCell ref="I2:I3"/>
    <mergeCell ref="H2:H3"/>
  </mergeCells>
  <conditionalFormatting sqref="A6:O10 A11:F15 M11:O15">
    <cfRule type="expression" dxfId="30" priority="5">
      <formula>#REF!&gt;100%</formula>
    </cfRule>
  </conditionalFormatting>
  <conditionalFormatting sqref="B2:B4">
    <cfRule type="expression" dxfId="29" priority="2">
      <formula>SUM(#REF!)&lt;&gt;SUM(#REF!)</formula>
    </cfRule>
    <cfRule type="expression" dxfId="28" priority="4">
      <formula>SUM(#REF!)&lt;&gt;SUM(#REF!)</formula>
    </cfRule>
  </conditionalFormatting>
  <conditionalFormatting sqref="D6:F15 M6:O15">
    <cfRule type="cellIs" dxfId="27" priority="6" operator="equal">
      <formula>0</formula>
    </cfRule>
  </conditionalFormatting>
  <conditionalFormatting sqref="M6:O14 D6:F15">
    <cfRule type="expression" dxfId="26" priority="1">
      <formula>#REF!&gt;100%</formula>
    </cfRule>
    <cfRule type="cellIs" dxfId="25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  <ignoredErrors>
    <ignoredError sqref="A8:A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5" width="10.140625" customWidth="1"/>
  </cols>
  <sheetData>
    <row r="1" spans="1:15" ht="12.75" x14ac:dyDescent="0.2">
      <c r="A1" s="441" t="str">
        <f>'FISA FUNDAMENTARE'!A34&amp;" "&amp;'FISA FUNDAMENTARE'!B34</f>
        <v>2.2 Contribuție asiguratorie pentru muncă (CAM)</v>
      </c>
      <c r="B1" s="442"/>
      <c r="C1" s="158"/>
      <c r="D1" s="443"/>
      <c r="E1" s="442"/>
      <c r="F1" s="159"/>
      <c r="G1" s="159"/>
      <c r="H1" s="159"/>
      <c r="I1" s="159"/>
      <c r="J1" s="159"/>
      <c r="K1" s="159"/>
      <c r="L1" s="159"/>
      <c r="M1" s="160"/>
      <c r="N1" s="160"/>
      <c r="O1" s="327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82" t="s">
        <v>134</v>
      </c>
      <c r="E2" s="453"/>
      <c r="F2" s="454"/>
      <c r="G2" s="483" t="s">
        <v>214</v>
      </c>
      <c r="H2" s="486" t="s">
        <v>215</v>
      </c>
      <c r="I2" s="486"/>
      <c r="J2" s="486"/>
      <c r="K2" s="485"/>
      <c r="L2" s="484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81" t="s">
        <v>0</v>
      </c>
      <c r="E3" s="457"/>
      <c r="F3" s="434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275" t="s">
        <v>99</v>
      </c>
      <c r="E4" s="276" t="s">
        <v>141</v>
      </c>
      <c r="F4" s="328" t="s">
        <v>101</v>
      </c>
      <c r="G4" s="294"/>
      <c r="H4" s="295"/>
      <c r="I4" s="296"/>
      <c r="J4" s="296"/>
      <c r="K4" s="297"/>
      <c r="L4" s="29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279"/>
      <c r="E5" s="280"/>
      <c r="F5" s="329"/>
      <c r="G5" s="300"/>
      <c r="H5" s="301"/>
      <c r="I5" s="301"/>
      <c r="J5" s="301"/>
      <c r="K5" s="302"/>
      <c r="L5" s="303">
        <f>ROUND(SUM(L6:L39),2)</f>
        <v>4637.74</v>
      </c>
      <c r="M5" s="172">
        <f t="shared" ref="M5:O5" si="0">ROUND(SUM(M6:M10),2)</f>
        <v>2473.0100000000002</v>
      </c>
      <c r="N5" s="173">
        <f t="shared" si="0"/>
        <v>130.16</v>
      </c>
      <c r="O5" s="174">
        <f t="shared" si="0"/>
        <v>2034.57</v>
      </c>
    </row>
    <row r="6" spans="1:15" ht="12.75" x14ac:dyDescent="0.2">
      <c r="A6" s="191">
        <f>IF(B6&lt;&gt;"", IF(B5=B6,A5+0.1,ROUNDDOWN(A5,0)+IF(B6=B7,1.1,1)),"")</f>
        <v>1</v>
      </c>
      <c r="B6" s="330" t="s">
        <v>68</v>
      </c>
      <c r="C6" s="248"/>
      <c r="D6" s="425">
        <f>'2.1'!M5/'2.1'!L5</f>
        <v>0.53323538144473936</v>
      </c>
      <c r="E6" s="426">
        <f>'2.1'!N5/'2.1'!L5</f>
        <v>2.8065035396581436E-2</v>
      </c>
      <c r="F6" s="427">
        <f>'2.1'!O5/'2.1'!L5</f>
        <v>0.43869963167373044</v>
      </c>
      <c r="G6" s="319">
        <f>'2.1'!L5</f>
        <v>206121.60000000001</v>
      </c>
      <c r="H6" s="321">
        <v>2.2499999999999999E-2</v>
      </c>
      <c r="I6" s="321"/>
      <c r="J6" s="286"/>
      <c r="K6" s="322"/>
      <c r="L6" s="323">
        <f>ROUND(G6*H6,2)</f>
        <v>4637.74</v>
      </c>
      <c r="M6" s="188">
        <f t="shared" ref="M6:O6" si="1">ROUND(D6*$L6,2)</f>
        <v>2473.0100000000002</v>
      </c>
      <c r="N6" s="189">
        <f t="shared" si="1"/>
        <v>130.16</v>
      </c>
      <c r="O6" s="190">
        <f t="shared" si="1"/>
        <v>2034.57</v>
      </c>
    </row>
    <row r="7" spans="1:15" ht="12.75" x14ac:dyDescent="0.2">
      <c r="A7" s="191"/>
      <c r="B7" s="331"/>
      <c r="C7" s="193"/>
      <c r="D7" s="194"/>
      <c r="E7" s="195"/>
      <c r="F7" s="326"/>
      <c r="G7" s="197"/>
      <c r="H7" s="324"/>
      <c r="I7" s="332"/>
      <c r="J7" s="198"/>
      <c r="K7" s="333"/>
      <c r="L7" s="200"/>
      <c r="M7" s="201"/>
      <c r="N7" s="202"/>
      <c r="O7" s="203"/>
    </row>
    <row r="8" spans="1:15" ht="12.75" x14ac:dyDescent="0.2">
      <c r="A8" s="191" t="str">
        <f>IF(B8&lt;&gt;"", IF(B7=B8,A7+0.1,ROUNDDOWN(A7,0)+IF(B8=B9,1.1,1)),"")</f>
        <v/>
      </c>
      <c r="B8" s="331"/>
      <c r="C8" s="193"/>
      <c r="D8" s="194"/>
      <c r="E8" s="195"/>
      <c r="F8" s="326"/>
      <c r="G8" s="197"/>
      <c r="H8" s="324"/>
      <c r="I8" s="332"/>
      <c r="J8" s="198"/>
      <c r="K8" s="333"/>
      <c r="L8" s="200"/>
      <c r="M8" s="201"/>
      <c r="N8" s="202"/>
      <c r="O8" s="203"/>
    </row>
    <row r="9" spans="1:15" ht="12.75" x14ac:dyDescent="0.2">
      <c r="A9" s="191" t="str">
        <f>IF(B9&lt;&gt;"", IF(B8=B9,A8+0.1,ROUNDDOWN(A8,0)+IF(B9=#REF!,1.1,1)),"")</f>
        <v/>
      </c>
      <c r="B9" s="334"/>
      <c r="C9" s="193"/>
      <c r="D9" s="194"/>
      <c r="E9" s="195"/>
      <c r="F9" s="326"/>
      <c r="G9" s="197"/>
      <c r="H9" s="324"/>
      <c r="I9" s="332"/>
      <c r="J9" s="198"/>
      <c r="K9" s="333"/>
      <c r="L9" s="200"/>
      <c r="M9" s="201"/>
      <c r="N9" s="202"/>
      <c r="O9" s="203"/>
    </row>
    <row r="10" spans="1:15" ht="12.75" x14ac:dyDescent="0.2">
      <c r="A10" s="206" t="str">
        <f>IF(B10&lt;&gt;"", IF(#REF!=B10,#REF!+0.1,ROUNDDOWN(#REF!,0)+IF(B10=#REF!,1.1,1)),"")</f>
        <v/>
      </c>
      <c r="B10" s="335"/>
      <c r="C10" s="208"/>
      <c r="D10" s="209"/>
      <c r="E10" s="336"/>
      <c r="F10" s="337"/>
      <c r="G10" s="212"/>
      <c r="H10" s="338"/>
      <c r="I10" s="339"/>
      <c r="J10" s="213"/>
      <c r="K10" s="340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M2:O2"/>
    <mergeCell ref="M3:O3"/>
    <mergeCell ref="A1:B1"/>
    <mergeCell ref="A2:A4"/>
    <mergeCell ref="B2:B4"/>
    <mergeCell ref="C2:C3"/>
    <mergeCell ref="D3:F3"/>
    <mergeCell ref="G2:G3"/>
    <mergeCell ref="D2:F2"/>
    <mergeCell ref="D1:E1"/>
    <mergeCell ref="L2:L3"/>
    <mergeCell ref="K2:K3"/>
    <mergeCell ref="J2:J3"/>
    <mergeCell ref="I2:I3"/>
    <mergeCell ref="H2:H3"/>
  </mergeCells>
  <conditionalFormatting sqref="A6:O15">
    <cfRule type="expression" dxfId="24" priority="5">
      <formula>#REF!&gt;100%</formula>
    </cfRule>
  </conditionalFormatting>
  <conditionalFormatting sqref="B2:B4">
    <cfRule type="expression" dxfId="23" priority="2">
      <formula>SUM(#REF!)&lt;&gt;SUM(#REF!)</formula>
    </cfRule>
    <cfRule type="expression" dxfId="22" priority="4">
      <formula>SUM(#REF!)&lt;&gt;SUM(#REF!)</formula>
    </cfRule>
  </conditionalFormatting>
  <conditionalFormatting sqref="D6:F15 M6:O15">
    <cfRule type="cellIs" dxfId="21" priority="6" operator="equal">
      <formula>0</formula>
    </cfRule>
  </conditionalFormatting>
  <conditionalFormatting sqref="M6:O14 D6:F15">
    <cfRule type="expression" dxfId="20" priority="1">
      <formula>#REF!&gt;100%</formula>
    </cfRule>
    <cfRule type="cellIs" dxfId="19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FUNDAMENTARE'!A35&amp;" "&amp;'FISA FUNDAMENTARE'!B35</f>
        <v>2.3 Contribuție la fondul pentru handicap</v>
      </c>
      <c r="B1" s="442"/>
      <c r="C1" s="158"/>
      <c r="D1" s="443"/>
      <c r="E1" s="442"/>
      <c r="F1" s="159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82" t="s">
        <v>134</v>
      </c>
      <c r="E2" s="453"/>
      <c r="F2" s="454"/>
      <c r="G2" s="483" t="s">
        <v>216</v>
      </c>
      <c r="H2" s="486" t="s">
        <v>217</v>
      </c>
      <c r="I2" s="486" t="s">
        <v>218</v>
      </c>
      <c r="J2" s="486"/>
      <c r="K2" s="485"/>
      <c r="L2" s="484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81" t="s">
        <v>0</v>
      </c>
      <c r="E3" s="457"/>
      <c r="F3" s="434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275" t="s">
        <v>99</v>
      </c>
      <c r="E4" s="276" t="s">
        <v>141</v>
      </c>
      <c r="F4" s="293" t="s">
        <v>101</v>
      </c>
      <c r="G4" s="294"/>
      <c r="H4" s="295"/>
      <c r="I4" s="296"/>
      <c r="J4" s="296"/>
      <c r="K4" s="297"/>
      <c r="L4" s="298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279"/>
      <c r="E5" s="280"/>
      <c r="F5" s="299"/>
      <c r="G5" s="300"/>
      <c r="H5" s="301"/>
      <c r="I5" s="301"/>
      <c r="J5" s="301"/>
      <c r="K5" s="302"/>
      <c r="L5" s="303">
        <f>ROUND(SUM(L6:L39),2)</f>
        <v>6065.28</v>
      </c>
      <c r="M5" s="172">
        <f t="shared" ref="M5:O5" si="0">ROUND(SUM(M6:M10),2)</f>
        <v>4971.58</v>
      </c>
      <c r="N5" s="173">
        <f t="shared" si="0"/>
        <v>261.66000000000003</v>
      </c>
      <c r="O5" s="174">
        <f t="shared" si="0"/>
        <v>832.04</v>
      </c>
    </row>
    <row r="6" spans="1:15" ht="12.75" x14ac:dyDescent="0.2">
      <c r="A6" s="191">
        <f>IF(B6&lt;&gt;"", IF(B5=B6,A5+0.1,ROUNDDOWN(A5,0)+IF(B6=B7,1.1,1)),"")</f>
        <v>1</v>
      </c>
      <c r="B6" s="330" t="s">
        <v>70</v>
      </c>
      <c r="C6" s="248"/>
      <c r="D6" s="181">
        <f>'2.1'!D7</f>
        <v>0.81967825671820993</v>
      </c>
      <c r="E6" s="182">
        <f>'2.1'!E7</f>
        <v>4.3140960879905786E-2</v>
      </c>
      <c r="F6" s="325">
        <f>'2.1'!F7</f>
        <v>0.13718078240188439</v>
      </c>
      <c r="G6" s="319">
        <f>SUM('2.1'!J6:J10)</f>
        <v>3.12</v>
      </c>
      <c r="H6" s="321">
        <v>0.04</v>
      </c>
      <c r="I6" s="286">
        <v>4050</v>
      </c>
      <c r="J6" s="286"/>
      <c r="K6" s="322"/>
      <c r="L6" s="323">
        <f>ROUND(G6*H6*I6*12,2)</f>
        <v>6065.28</v>
      </c>
      <c r="M6" s="188">
        <f t="shared" ref="M6:O6" si="1">ROUND(D6*$L6,2)</f>
        <v>4971.58</v>
      </c>
      <c r="N6" s="189">
        <f t="shared" si="1"/>
        <v>261.66000000000003</v>
      </c>
      <c r="O6" s="190">
        <f t="shared" si="1"/>
        <v>832.04</v>
      </c>
    </row>
    <row r="7" spans="1:15" ht="12.75" x14ac:dyDescent="0.2">
      <c r="A7" s="191"/>
      <c r="B7" s="331"/>
      <c r="C7" s="193"/>
      <c r="D7" s="194"/>
      <c r="E7" s="195"/>
      <c r="F7" s="326"/>
      <c r="G7" s="197"/>
      <c r="H7" s="324"/>
      <c r="I7" s="332"/>
      <c r="J7" s="198"/>
      <c r="K7" s="333"/>
      <c r="L7" s="200"/>
      <c r="M7" s="201"/>
      <c r="N7" s="202"/>
      <c r="O7" s="203"/>
    </row>
    <row r="8" spans="1:15" ht="12.75" x14ac:dyDescent="0.2">
      <c r="A8" s="191" t="str">
        <f t="shared" ref="A8:A9" si="2">IF(B8&lt;&gt;"", IF(B7=B8,A7+0.1,ROUNDDOWN(A7,0)+IF(B8=B9,1.1,1)),"")</f>
        <v/>
      </c>
      <c r="B8" s="331"/>
      <c r="C8" s="193"/>
      <c r="D8" s="194"/>
      <c r="E8" s="195"/>
      <c r="F8" s="326"/>
      <c r="G8" s="197"/>
      <c r="H8" s="324"/>
      <c r="I8" s="332"/>
      <c r="J8" s="198"/>
      <c r="K8" s="333"/>
      <c r="L8" s="200"/>
      <c r="M8" s="201"/>
      <c r="N8" s="202"/>
      <c r="O8" s="203"/>
    </row>
    <row r="9" spans="1:15" ht="12.75" x14ac:dyDescent="0.2">
      <c r="A9" s="191" t="str">
        <f t="shared" si="2"/>
        <v/>
      </c>
      <c r="B9" s="334"/>
      <c r="C9" s="193"/>
      <c r="D9" s="194"/>
      <c r="E9" s="195"/>
      <c r="F9" s="326"/>
      <c r="G9" s="197"/>
      <c r="H9" s="324"/>
      <c r="I9" s="332"/>
      <c r="J9" s="198"/>
      <c r="K9" s="333"/>
      <c r="L9" s="200"/>
      <c r="M9" s="201"/>
      <c r="N9" s="202"/>
      <c r="O9" s="203"/>
    </row>
    <row r="10" spans="1:15" ht="12.75" x14ac:dyDescent="0.2">
      <c r="A10" s="191" t="str">
        <f>IF(B10&lt;&gt;"", IF(B9=B10,A9+0.1,ROUNDDOWN(A9,0)+IF(B10=#REF!,1.1,1)),"")</f>
        <v/>
      </c>
      <c r="B10" s="334"/>
      <c r="C10" s="193"/>
      <c r="D10" s="194"/>
      <c r="E10" s="195"/>
      <c r="F10" s="326"/>
      <c r="G10" s="197"/>
      <c r="H10" s="324"/>
      <c r="I10" s="332"/>
      <c r="J10" s="198"/>
      <c r="K10" s="333"/>
      <c r="L10" s="200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M2:O2"/>
    <mergeCell ref="M3:O3"/>
    <mergeCell ref="A1:B1"/>
    <mergeCell ref="D1:E1"/>
    <mergeCell ref="A2:A4"/>
    <mergeCell ref="B2:B4"/>
    <mergeCell ref="C2:C3"/>
    <mergeCell ref="D2:F2"/>
    <mergeCell ref="G2:G3"/>
    <mergeCell ref="D3:F3"/>
    <mergeCell ref="H2:H3"/>
    <mergeCell ref="I2:I3"/>
    <mergeCell ref="J2:J3"/>
    <mergeCell ref="K2:K3"/>
    <mergeCell ref="L2:L3"/>
  </mergeCells>
  <conditionalFormatting sqref="A6:O15">
    <cfRule type="expression" dxfId="18" priority="5">
      <formula>#REF!&gt;100%</formula>
    </cfRule>
  </conditionalFormatting>
  <conditionalFormatting sqref="B2:B4">
    <cfRule type="expression" dxfId="17" priority="2">
      <formula>SUM(#REF!)&lt;&gt;SUM(#REF!)</formula>
    </cfRule>
    <cfRule type="expression" dxfId="16" priority="4">
      <formula>SUM(#REF!)&lt;&gt;SUM(#REF!)</formula>
    </cfRule>
  </conditionalFormatting>
  <conditionalFormatting sqref="D6:F15 M6:O15">
    <cfRule type="cellIs" dxfId="15" priority="6" operator="equal">
      <formula>0</formula>
    </cfRule>
  </conditionalFormatting>
  <conditionalFormatting sqref="M6:O14 D6:F15">
    <cfRule type="expression" dxfId="14" priority="1">
      <formula>#REF!&gt;100%</formula>
    </cfRule>
    <cfRule type="cellIs" dxfId="13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FF"/>
    <outlinePr summaryBelow="0" summaryRight="0"/>
  </sheetPr>
  <dimension ref="A1:O1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7" width="15.140625" customWidth="1"/>
    <col min="8" max="14" width="10.140625" customWidth="1"/>
    <col min="15" max="15" width="10.140625" customWidth="1" outlineLevel="1"/>
  </cols>
  <sheetData>
    <row r="1" spans="1:15" ht="12.75" x14ac:dyDescent="0.2">
      <c r="A1" s="441" t="str">
        <f>'FISA FUNDAMENTARE'!A36&amp;" "&amp;'FISA FUNDAMENTARE'!B36</f>
        <v>2.4 Alte drepturi asimilate salariilor</v>
      </c>
      <c r="B1" s="442"/>
      <c r="C1" s="158"/>
      <c r="D1" s="443"/>
      <c r="E1" s="442"/>
      <c r="F1" s="159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164</v>
      </c>
      <c r="C2" s="450" t="s">
        <v>133</v>
      </c>
      <c r="D2" s="482" t="s">
        <v>134</v>
      </c>
      <c r="E2" s="453"/>
      <c r="F2" s="454"/>
      <c r="G2" s="487" t="s">
        <v>193</v>
      </c>
      <c r="H2" s="488" t="s">
        <v>219</v>
      </c>
      <c r="I2" s="488" t="s">
        <v>220</v>
      </c>
      <c r="J2" s="488" t="s">
        <v>221</v>
      </c>
      <c r="K2" s="489"/>
      <c r="L2" s="490" t="s">
        <v>168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81" t="s">
        <v>0</v>
      </c>
      <c r="E3" s="457"/>
      <c r="F3" s="434"/>
      <c r="G3" s="446"/>
      <c r="H3" s="460"/>
      <c r="I3" s="460"/>
      <c r="J3" s="460"/>
      <c r="K3" s="449"/>
      <c r="L3" s="478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275" t="s">
        <v>99</v>
      </c>
      <c r="E4" s="276" t="s">
        <v>141</v>
      </c>
      <c r="F4" s="293" t="s">
        <v>101</v>
      </c>
      <c r="G4" s="341" t="s">
        <v>222</v>
      </c>
      <c r="H4" s="342"/>
      <c r="I4" s="342"/>
      <c r="J4" s="342"/>
      <c r="K4" s="343"/>
      <c r="L4" s="344" t="s">
        <v>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279"/>
      <c r="E5" s="280"/>
      <c r="F5" s="299"/>
      <c r="G5" s="345"/>
      <c r="H5" s="346"/>
      <c r="I5" s="346"/>
      <c r="J5" s="346"/>
      <c r="K5" s="347"/>
      <c r="L5" s="348">
        <f>ROUND(SUM(L6:L38),2)</f>
        <v>31449.599999999999</v>
      </c>
      <c r="M5" s="172">
        <f>ROUND(SUM(M6:M9),2)</f>
        <v>25778.55</v>
      </c>
      <c r="N5" s="173">
        <f>ROUND(SUM(N6:N9),2)</f>
        <v>1356.77</v>
      </c>
      <c r="O5" s="174">
        <f>ROUND(SUM(O6:O9),2)</f>
        <v>4314.28</v>
      </c>
    </row>
    <row r="6" spans="1:15" ht="12.75" x14ac:dyDescent="0.2">
      <c r="A6" s="191">
        <f>IF(B6&lt;&gt;"", IF(B5=B6,A5+0.1,ROUNDDOWN(A5,0)+IF(B6=B7,1.1,1)),"")</f>
        <v>1</v>
      </c>
      <c r="B6" s="330" t="s">
        <v>223</v>
      </c>
      <c r="C6" s="248"/>
      <c r="D6" s="181">
        <f>'2.1'!D7</f>
        <v>0.81967825671820993</v>
      </c>
      <c r="E6" s="182">
        <f>'2.1'!E7</f>
        <v>4.3140960879905786E-2</v>
      </c>
      <c r="F6" s="325">
        <f>'2.1'!F7</f>
        <v>0.13718078240188439</v>
      </c>
      <c r="G6" s="349">
        <f>40*1</f>
        <v>40</v>
      </c>
      <c r="H6" s="286">
        <f>SUM('2.1'!J6:J10)</f>
        <v>3.12</v>
      </c>
      <c r="I6" s="286">
        <v>21</v>
      </c>
      <c r="J6" s="350">
        <v>12</v>
      </c>
      <c r="K6" s="322"/>
      <c r="L6" s="351">
        <f t="shared" ref="L6" si="0">ROUND(G6*H6*I6*J6,2)</f>
        <v>31449.599999999999</v>
      </c>
      <c r="M6" s="188">
        <f t="shared" ref="M6:O6" si="1">ROUND(D6*$L6,2)</f>
        <v>25778.55</v>
      </c>
      <c r="N6" s="189">
        <f t="shared" si="1"/>
        <v>1356.77</v>
      </c>
      <c r="O6" s="190">
        <f t="shared" si="1"/>
        <v>4314.28</v>
      </c>
    </row>
    <row r="7" spans="1:15" ht="12.75" x14ac:dyDescent="0.2">
      <c r="A7" s="191"/>
      <c r="B7" s="331"/>
      <c r="C7" s="193"/>
      <c r="D7" s="181"/>
      <c r="E7" s="182"/>
      <c r="F7" s="325"/>
      <c r="G7" s="349"/>
      <c r="H7" s="198"/>
      <c r="I7" s="198"/>
      <c r="J7" s="352"/>
      <c r="K7" s="333"/>
      <c r="L7" s="353"/>
      <c r="M7" s="201"/>
      <c r="N7" s="202"/>
      <c r="O7" s="203"/>
    </row>
    <row r="8" spans="1:15" ht="12.75" x14ac:dyDescent="0.2">
      <c r="A8" s="191"/>
      <c r="B8" s="334"/>
      <c r="C8" s="193"/>
      <c r="D8" s="194"/>
      <c r="E8" s="195"/>
      <c r="F8" s="326"/>
      <c r="G8" s="197"/>
      <c r="H8" s="324"/>
      <c r="I8" s="332"/>
      <c r="J8" s="198"/>
      <c r="K8" s="333"/>
      <c r="L8" s="353"/>
      <c r="M8" s="201"/>
      <c r="N8" s="202"/>
      <c r="O8" s="203"/>
    </row>
    <row r="9" spans="1:15" ht="12.75" x14ac:dyDescent="0.2">
      <c r="A9" s="191"/>
      <c r="B9" s="334"/>
      <c r="C9" s="193"/>
      <c r="D9" s="194"/>
      <c r="E9" s="195"/>
      <c r="F9" s="326"/>
      <c r="G9" s="197"/>
      <c r="H9" s="324"/>
      <c r="I9" s="332"/>
      <c r="J9" s="198"/>
      <c r="K9" s="333"/>
      <c r="L9" s="353"/>
      <c r="M9" s="216"/>
      <c r="N9" s="217"/>
      <c r="O9" s="218"/>
    </row>
    <row r="10" spans="1:15" ht="12.75" x14ac:dyDescent="0.2">
      <c r="A10" s="236"/>
      <c r="B10" s="237"/>
      <c r="C10" s="238"/>
      <c r="D10" s="239"/>
      <c r="E10" s="239"/>
      <c r="F10" s="239"/>
      <c r="G10" s="240"/>
      <c r="H10" s="240"/>
      <c r="I10" s="240"/>
      <c r="J10" s="240"/>
      <c r="K10" s="241"/>
      <c r="L10" s="242"/>
      <c r="M10" s="226"/>
      <c r="N10" s="226"/>
      <c r="O10" s="226"/>
    </row>
    <row r="11" spans="1:15" ht="12.75" x14ac:dyDescent="0.2">
      <c r="A11" s="219"/>
      <c r="B11" s="220"/>
      <c r="C11" s="221"/>
      <c r="D11" s="222"/>
      <c r="E11" s="222"/>
      <c r="F11" s="222"/>
      <c r="G11" s="223"/>
      <c r="H11" s="223"/>
      <c r="I11" s="223"/>
      <c r="J11" s="223"/>
      <c r="K11" s="224"/>
      <c r="L11" s="225"/>
      <c r="M11" s="226"/>
      <c r="N11" s="226"/>
      <c r="O11" s="226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7"/>
      <c r="N14" s="227"/>
      <c r="O14" s="227"/>
    </row>
  </sheetData>
  <mergeCells count="15">
    <mergeCell ref="M2:O2"/>
    <mergeCell ref="M3:O3"/>
    <mergeCell ref="A1:B1"/>
    <mergeCell ref="D1:E1"/>
    <mergeCell ref="A2:A4"/>
    <mergeCell ref="B2:B4"/>
    <mergeCell ref="C2:C3"/>
    <mergeCell ref="D2:F2"/>
    <mergeCell ref="G2:G3"/>
    <mergeCell ref="D3:F3"/>
    <mergeCell ref="H2:H3"/>
    <mergeCell ref="I2:I3"/>
    <mergeCell ref="J2:J3"/>
    <mergeCell ref="K2:K3"/>
    <mergeCell ref="L2:L3"/>
  </mergeCells>
  <conditionalFormatting sqref="A6:A7">
    <cfRule type="expression" dxfId="12" priority="1">
      <formula>#REF!&gt;100%</formula>
    </cfRule>
  </conditionalFormatting>
  <conditionalFormatting sqref="B2:B4">
    <cfRule type="expression" dxfId="11" priority="4">
      <formula>SUM(#REF!)&lt;&gt;SUM(#REF!)</formula>
    </cfRule>
    <cfRule type="expression" dxfId="10" priority="6">
      <formula>SUM(#REF!)&lt;&gt;SUM(#REF!)</formula>
    </cfRule>
  </conditionalFormatting>
  <conditionalFormatting sqref="B6:O7 A8:O14">
    <cfRule type="expression" dxfId="9" priority="7">
      <formula>#REF!&gt;100%</formula>
    </cfRule>
  </conditionalFormatting>
  <conditionalFormatting sqref="D6:F14 M6:O14">
    <cfRule type="cellIs" dxfId="8" priority="8" operator="equal">
      <formula>0</formula>
    </cfRule>
  </conditionalFormatting>
  <conditionalFormatting sqref="M6:O13 D6:F14">
    <cfRule type="expression" dxfId="7" priority="3">
      <formula>#REF!&gt;100%</formula>
    </cfRule>
    <cfRule type="cellIs" dxfId="6" priority="5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1.28515625" customWidth="1" outlineLevel="1"/>
    <col min="7" max="14" width="10.140625" customWidth="1"/>
    <col min="15" max="15" width="10.140625" customWidth="1" outlineLevel="1"/>
  </cols>
  <sheetData>
    <row r="1" spans="1:15" ht="15.75" customHeight="1" x14ac:dyDescent="0.2">
      <c r="A1" s="441" t="str">
        <f>'FISA FUNDAMENTARE'!A38&amp;" "&amp;'FISA FUNDAMENTARE'!B38</f>
        <v>II Cheltuieli financiare</v>
      </c>
      <c r="B1" s="442"/>
      <c r="C1" s="158"/>
      <c r="D1" s="443"/>
      <c r="E1" s="442"/>
      <c r="F1" s="159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5.75" customHeight="1" x14ac:dyDescent="0.2">
      <c r="A2" s="444" t="s">
        <v>131</v>
      </c>
      <c r="B2" s="447" t="s">
        <v>164</v>
      </c>
      <c r="C2" s="450" t="s">
        <v>133</v>
      </c>
      <c r="D2" s="482" t="s">
        <v>134</v>
      </c>
      <c r="E2" s="453"/>
      <c r="F2" s="454"/>
      <c r="G2" s="455" t="s">
        <v>157</v>
      </c>
      <c r="H2" s="459" t="s">
        <v>224</v>
      </c>
      <c r="I2" s="491"/>
      <c r="J2" s="491"/>
      <c r="K2" s="492"/>
      <c r="L2" s="493" t="s">
        <v>168</v>
      </c>
      <c r="M2" s="435" t="s">
        <v>231</v>
      </c>
      <c r="N2" s="436"/>
      <c r="O2" s="437"/>
    </row>
    <row r="3" spans="1:15" ht="15.75" customHeight="1" x14ac:dyDescent="0.2">
      <c r="A3" s="445"/>
      <c r="B3" s="448"/>
      <c r="C3" s="451"/>
      <c r="D3" s="481" t="s">
        <v>0</v>
      </c>
      <c r="E3" s="457"/>
      <c r="F3" s="434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15.75" customHeight="1" x14ac:dyDescent="0.2">
      <c r="A4" s="446"/>
      <c r="B4" s="449"/>
      <c r="C4" s="161" t="s">
        <v>140</v>
      </c>
      <c r="D4" s="275" t="s">
        <v>99</v>
      </c>
      <c r="E4" s="276" t="s">
        <v>141</v>
      </c>
      <c r="F4" s="293" t="s">
        <v>101</v>
      </c>
      <c r="G4" s="165" t="s">
        <v>161</v>
      </c>
      <c r="H4" s="278" t="s">
        <v>225</v>
      </c>
      <c r="I4" s="354"/>
      <c r="J4" s="354"/>
      <c r="K4" s="355"/>
      <c r="L4" s="356" t="s">
        <v>7</v>
      </c>
      <c r="M4" s="162" t="s">
        <v>99</v>
      </c>
      <c r="N4" s="163" t="s">
        <v>141</v>
      </c>
      <c r="O4" s="164" t="s">
        <v>101</v>
      </c>
    </row>
    <row r="5" spans="1:15" ht="15.75" customHeight="1" x14ac:dyDescent="0.2">
      <c r="A5" s="228"/>
      <c r="B5" s="229" t="s">
        <v>128</v>
      </c>
      <c r="C5" s="230"/>
      <c r="D5" s="279"/>
      <c r="E5" s="280"/>
      <c r="F5" s="329"/>
      <c r="G5" s="357"/>
      <c r="H5" s="358"/>
      <c r="I5" s="358"/>
      <c r="J5" s="358"/>
      <c r="K5" s="359"/>
      <c r="L5" s="360">
        <f>ROUND(SUM(L6:L32),2)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5.75" customHeight="1" x14ac:dyDescent="0.2">
      <c r="A6" s="191"/>
      <c r="B6" s="330"/>
      <c r="C6" s="248"/>
      <c r="D6" s="181"/>
      <c r="E6" s="182"/>
      <c r="F6" s="325"/>
      <c r="G6" s="319"/>
      <c r="H6" s="286"/>
      <c r="I6" s="286"/>
      <c r="J6" s="361"/>
      <c r="K6" s="322"/>
      <c r="L6" s="323"/>
      <c r="M6" s="188"/>
      <c r="N6" s="189"/>
      <c r="O6" s="190"/>
    </row>
    <row r="7" spans="1:15" ht="15.75" customHeight="1" x14ac:dyDescent="0.2">
      <c r="A7" s="191"/>
      <c r="B7" s="331"/>
      <c r="C7" s="193"/>
      <c r="D7" s="194"/>
      <c r="E7" s="195"/>
      <c r="F7" s="326"/>
      <c r="G7" s="362"/>
      <c r="H7" s="286"/>
      <c r="I7" s="198"/>
      <c r="J7" s="363"/>
      <c r="K7" s="333"/>
      <c r="L7" s="200"/>
      <c r="M7" s="201"/>
      <c r="N7" s="202"/>
      <c r="O7" s="203"/>
    </row>
    <row r="8" spans="1:15" ht="15.75" customHeight="1" x14ac:dyDescent="0.2">
      <c r="A8" s="191"/>
      <c r="B8" s="331"/>
      <c r="C8" s="193"/>
      <c r="D8" s="194"/>
      <c r="E8" s="195"/>
      <c r="F8" s="326"/>
      <c r="G8" s="362"/>
      <c r="H8" s="286"/>
      <c r="I8" s="198"/>
      <c r="J8" s="363"/>
      <c r="K8" s="333"/>
      <c r="L8" s="200"/>
      <c r="M8" s="201"/>
      <c r="N8" s="202"/>
      <c r="O8" s="203"/>
    </row>
    <row r="9" spans="1:15" ht="15.75" customHeight="1" x14ac:dyDescent="0.2">
      <c r="A9" s="191" t="str">
        <f>IF(B9&lt;&gt;"", IF(B8=B9,A8+0.1,ROUNDDOWN(A8,0)+IF(B9=B10,1.1,1)),"")</f>
        <v/>
      </c>
      <c r="B9" s="334"/>
      <c r="C9" s="193"/>
      <c r="D9" s="194"/>
      <c r="E9" s="195"/>
      <c r="F9" s="326"/>
      <c r="G9" s="197"/>
      <c r="H9" s="198"/>
      <c r="I9" s="332"/>
      <c r="J9" s="198"/>
      <c r="K9" s="333"/>
      <c r="L9" s="200"/>
      <c r="M9" s="201"/>
      <c r="N9" s="202"/>
      <c r="O9" s="203"/>
    </row>
    <row r="10" spans="1:15" ht="15.75" customHeight="1" x14ac:dyDescent="0.2">
      <c r="A10" s="191" t="str">
        <f>IF(B10&lt;&gt;"", IF(B9=B10,A9+0.1,ROUNDDOWN(A9,0)+IF(B10=#REF!,1.1,1)),"")</f>
        <v/>
      </c>
      <c r="B10" s="334"/>
      <c r="C10" s="193"/>
      <c r="D10" s="194"/>
      <c r="E10" s="195"/>
      <c r="F10" s="326"/>
      <c r="G10" s="197"/>
      <c r="H10" s="198"/>
      <c r="I10" s="332"/>
      <c r="J10" s="198"/>
      <c r="K10" s="333"/>
      <c r="L10" s="200"/>
      <c r="M10" s="216"/>
      <c r="N10" s="217"/>
      <c r="O10" s="218"/>
    </row>
    <row r="11" spans="1:15" ht="15.75" customHeight="1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5.75" customHeight="1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5.75" customHeight="1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5.75" customHeight="1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5.75" customHeight="1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M2:O2"/>
    <mergeCell ref="M3:O3"/>
    <mergeCell ref="A1:B1"/>
    <mergeCell ref="D1:E1"/>
    <mergeCell ref="A2:A4"/>
    <mergeCell ref="B2:B4"/>
    <mergeCell ref="C2:C3"/>
    <mergeCell ref="D2:F2"/>
    <mergeCell ref="G2:G3"/>
    <mergeCell ref="D3:F3"/>
    <mergeCell ref="H2:H3"/>
    <mergeCell ref="I2:I3"/>
    <mergeCell ref="J2:J3"/>
    <mergeCell ref="K2:K3"/>
    <mergeCell ref="L2:L3"/>
  </mergeCells>
  <conditionalFormatting sqref="A6:O15">
    <cfRule type="expression" dxfId="5" priority="5">
      <formula>#REF!&gt;100%</formula>
    </cfRule>
  </conditionalFormatting>
  <conditionalFormatting sqref="B2:B4">
    <cfRule type="expression" dxfId="4" priority="2">
      <formula>SUM(#REF!)&lt;&gt;SUM(#REF!)</formula>
    </cfRule>
    <cfRule type="expression" dxfId="3" priority="4">
      <formula>SUM(#REF!)&lt;&gt;SUM(#REF!)</formula>
    </cfRule>
  </conditionalFormatting>
  <conditionalFormatting sqref="D6:F15 M6:O15">
    <cfRule type="cellIs" dxfId="2" priority="6" operator="equal">
      <formula>0</formula>
    </cfRule>
  </conditionalFormatting>
  <conditionalFormatting sqref="M6:O14 D6:F15">
    <cfRule type="expression" dxfId="1" priority="1">
      <formula>#REF!&gt;100%</formula>
    </cfRule>
    <cfRule type="cellIs" dxfId="0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  <outlinePr summaryBelow="0" summaryRight="0"/>
    <pageSetUpPr fitToPage="1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FUNDAMENTARE'!A8&amp;" "&amp;'FISA FUNDAMENTARE'!B8</f>
        <v>1.1.1 Carburanți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52" t="s">
        <v>134</v>
      </c>
      <c r="E2" s="453"/>
      <c r="F2" s="454"/>
      <c r="G2" s="455" t="s">
        <v>135</v>
      </c>
      <c r="H2" s="459" t="s">
        <v>136</v>
      </c>
      <c r="I2" s="459" t="s">
        <v>137</v>
      </c>
      <c r="J2" s="459" t="s">
        <v>137</v>
      </c>
      <c r="K2" s="461" t="s">
        <v>138</v>
      </c>
      <c r="L2" s="462" t="s">
        <v>139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142</v>
      </c>
      <c r="H4" s="166" t="s">
        <v>143</v>
      </c>
      <c r="I4" s="166" t="s">
        <v>144</v>
      </c>
      <c r="J4" s="166" t="s">
        <v>145</v>
      </c>
      <c r="K4" s="167" t="s">
        <v>146</v>
      </c>
      <c r="L4" s="168" t="s">
        <v>147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169"/>
      <c r="B5" s="170" t="s">
        <v>128</v>
      </c>
      <c r="C5" s="171"/>
      <c r="D5" s="172"/>
      <c r="E5" s="173"/>
      <c r="F5" s="174"/>
      <c r="G5" s="175"/>
      <c r="H5" s="176"/>
      <c r="I5" s="176"/>
      <c r="J5" s="176"/>
      <c r="K5" s="177"/>
      <c r="L5" s="171">
        <f>ROUND(SUM(L6:L25),2)</f>
        <v>17632</v>
      </c>
      <c r="M5" s="172">
        <f t="shared" ref="M5:O5" si="0">ROUND(SUM(M6:M8),2)</f>
        <v>104058.48</v>
      </c>
      <c r="N5" s="173">
        <f t="shared" si="0"/>
        <v>5476.76</v>
      </c>
      <c r="O5" s="174">
        <f t="shared" si="0"/>
        <v>17415.16</v>
      </c>
    </row>
    <row r="6" spans="1:15" ht="12.75" x14ac:dyDescent="0.2">
      <c r="A6" s="178">
        <f>IF(B6&lt;&gt;"", IF(B5=B6,A5+0.1,ROUNDDOWN(A5,0)+IF(B6=B7,1.1,1)),"")</f>
        <v>1</v>
      </c>
      <c r="B6" s="179" t="str">
        <f>'1.11.2'!B6</f>
        <v>Autospecială colectare deșeuri</v>
      </c>
      <c r="C6" s="180">
        <f>'1.7'!C6</f>
        <v>0</v>
      </c>
      <c r="D6" s="181">
        <f>'DATE GENERALE'!$F$27</f>
        <v>0.81967825671820993</v>
      </c>
      <c r="E6" s="182">
        <f>'DATE GENERALE'!$H$27</f>
        <v>4.3140960879905786E-2</v>
      </c>
      <c r="F6" s="183">
        <f>'DATE GENERALE'!$J$27</f>
        <v>0.13718078240188439</v>
      </c>
      <c r="G6" s="184"/>
      <c r="H6" s="185">
        <f>(4*8*8)+(2*23*8)+(12*8)+(52*8/2)</f>
        <v>928</v>
      </c>
      <c r="I6" s="185"/>
      <c r="J6" s="185">
        <v>19</v>
      </c>
      <c r="K6" s="186">
        <v>7.2</v>
      </c>
      <c r="L6" s="187">
        <f>ROUND((((G6*I6)/100)+(H6*J6)),2)</f>
        <v>17632</v>
      </c>
      <c r="M6" s="188">
        <f t="shared" ref="M6:O6" si="1">ROUND(D6*$L6*$K6,2)</f>
        <v>104058.48</v>
      </c>
      <c r="N6" s="189">
        <f t="shared" si="1"/>
        <v>5476.76</v>
      </c>
      <c r="O6" s="190">
        <f t="shared" si="1"/>
        <v>17415.16</v>
      </c>
    </row>
    <row r="7" spans="1:15" ht="12.75" x14ac:dyDescent="0.2">
      <c r="A7" s="191"/>
      <c r="B7" s="19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19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06"/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D11" s="222"/>
      <c r="E11" s="222"/>
      <c r="M11" s="226"/>
      <c r="N11" s="226"/>
      <c r="O11" s="226"/>
    </row>
    <row r="12" spans="1:15" ht="12.75" x14ac:dyDescent="0.2">
      <c r="D12" s="222"/>
      <c r="E12" s="222"/>
      <c r="M12" s="226"/>
      <c r="N12" s="226"/>
      <c r="O12" s="226"/>
    </row>
    <row r="13" spans="1:15" ht="12.75" x14ac:dyDescent="0.2">
      <c r="D13" s="222"/>
      <c r="E13" s="222"/>
      <c r="M13" s="226"/>
      <c r="N13" s="226"/>
      <c r="O13" s="226"/>
    </row>
    <row r="14" spans="1:15" ht="12.75" x14ac:dyDescent="0.2">
      <c r="D14" s="222"/>
      <c r="E14" s="222"/>
      <c r="M14" s="226"/>
      <c r="N14" s="226"/>
      <c r="O14" s="226"/>
    </row>
    <row r="15" spans="1:15" ht="12.75" x14ac:dyDescent="0.2">
      <c r="D15" s="222"/>
      <c r="E15" s="222"/>
      <c r="M15" s="227"/>
      <c r="N15" s="227"/>
      <c r="O15" s="227"/>
    </row>
  </sheetData>
  <mergeCells count="15">
    <mergeCell ref="M2:O2"/>
    <mergeCell ref="M3:O3"/>
    <mergeCell ref="A1:B1"/>
    <mergeCell ref="D1:F1"/>
    <mergeCell ref="A2:A4"/>
    <mergeCell ref="B2:B4"/>
    <mergeCell ref="C2:C3"/>
    <mergeCell ref="D2:F2"/>
    <mergeCell ref="G2:G3"/>
    <mergeCell ref="D3:F3"/>
    <mergeCell ref="H2:H3"/>
    <mergeCell ref="I2:I3"/>
    <mergeCell ref="J2:J3"/>
    <mergeCell ref="K2:K3"/>
    <mergeCell ref="L2:L3"/>
  </mergeCells>
  <conditionalFormatting sqref="A6:O10 D11:O15">
    <cfRule type="expression" dxfId="177" priority="5">
      <formula>#REF!&gt;100%</formula>
    </cfRule>
  </conditionalFormatting>
  <conditionalFormatting sqref="B2:B4">
    <cfRule type="expression" dxfId="176" priority="2">
      <formula>SUM(#REF!)&lt;&gt;SUM(#REF!)</formula>
    </cfRule>
    <cfRule type="expression" dxfId="175" priority="4">
      <formula>SUM(#REF!)&lt;&gt;SUM(#REF!)</formula>
    </cfRule>
  </conditionalFormatting>
  <conditionalFormatting sqref="D6:F15 M6:O15">
    <cfRule type="cellIs" dxfId="174" priority="6" operator="equal">
      <formula>0</formula>
    </cfRule>
  </conditionalFormatting>
  <conditionalFormatting sqref="M6:O14 D6:F15">
    <cfRule type="expression" dxfId="173" priority="1">
      <formula>#REF!&gt;100%</formula>
    </cfRule>
    <cfRule type="cellIs" dxfId="172" priority="3" operator="lessThanOrEqual">
      <formula>0</formula>
    </cfRule>
  </conditionalFormatting>
  <pageMargins left="0.25" right="0.25" top="0.75" bottom="0.75" header="0" footer="0"/>
  <pageSetup paperSize="9" fitToHeight="0" orientation="landscape"/>
  <headerFooter>
    <oddHeader>&amp;LAsocierea S.C. AVE ROMANIA S.R.L. - S.C. F&amp;&amp;G ECO S.R.L.&amp;RMemoriu tehnico-economic justificativ - 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  <outlinePr summaryBelow="0" summaryRight="0"/>
    <pageSetUpPr fitToPage="1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FUNDAMENTARE'!A9&amp;" "&amp;'FISA FUNDAMENTARE'!B9</f>
        <v>1.1.2 Aditivi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52" t="s">
        <v>134</v>
      </c>
      <c r="E2" s="453"/>
      <c r="F2" s="454"/>
      <c r="G2" s="455" t="s">
        <v>135</v>
      </c>
      <c r="H2" s="459" t="s">
        <v>136</v>
      </c>
      <c r="I2" s="459" t="s">
        <v>137</v>
      </c>
      <c r="J2" s="459" t="s">
        <v>137</v>
      </c>
      <c r="K2" s="461" t="s">
        <v>138</v>
      </c>
      <c r="L2" s="462" t="s">
        <v>139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142</v>
      </c>
      <c r="H4" s="166" t="s">
        <v>143</v>
      </c>
      <c r="I4" s="166" t="s">
        <v>144</v>
      </c>
      <c r="J4" s="166" t="s">
        <v>145</v>
      </c>
      <c r="K4" s="167" t="s">
        <v>146</v>
      </c>
      <c r="L4" s="168" t="s">
        <v>147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ROUND(SUM(L6:L30),2)</f>
        <v>928</v>
      </c>
      <c r="M5" s="172">
        <f t="shared" ref="M5:O5" si="0">ROUND(SUM(M6:M8),2)</f>
        <v>2281.98</v>
      </c>
      <c r="N5" s="173">
        <f t="shared" si="0"/>
        <v>120.1</v>
      </c>
      <c r="O5" s="174">
        <f t="shared" si="0"/>
        <v>381.91</v>
      </c>
    </row>
    <row r="6" spans="1:15" ht="12.75" x14ac:dyDescent="0.2">
      <c r="A6" s="231">
        <f t="shared" ref="A6" si="1">IF(B6&lt;&gt;"", IF(B5=B6,A5+0.1,ROUNDDOWN(A5,0)+IF(B6=B7,1.1,1)),"")</f>
        <v>1</v>
      </c>
      <c r="B6" s="232" t="str">
        <f>'1.1.1'!B6</f>
        <v>Autospecială colectare deșeuri</v>
      </c>
      <c r="C6" s="233">
        <f>'1.1.1'!C6</f>
        <v>0</v>
      </c>
      <c r="D6" s="181">
        <f>'DATE GENERALE'!$F$27</f>
        <v>0.81967825671820993</v>
      </c>
      <c r="E6" s="182">
        <f>'DATE GENERALE'!$H$27</f>
        <v>4.3140960879905786E-2</v>
      </c>
      <c r="F6" s="183">
        <f>'DATE GENERALE'!$J$27</f>
        <v>0.13718078240188439</v>
      </c>
      <c r="G6" s="184">
        <f>'1.1.1'!G6</f>
        <v>0</v>
      </c>
      <c r="H6" s="185">
        <f>'1.1.1'!H6</f>
        <v>928</v>
      </c>
      <c r="I6" s="185"/>
      <c r="J6" s="185">
        <v>1</v>
      </c>
      <c r="K6" s="186">
        <v>3</v>
      </c>
      <c r="L6" s="187">
        <f>ROUND((((G6*I6)/100)+(H6*J6)),2)</f>
        <v>928</v>
      </c>
      <c r="M6" s="188">
        <f t="shared" ref="M6:O6" si="2">ROUND(D6*$L6*$K6,2)</f>
        <v>2281.98</v>
      </c>
      <c r="N6" s="189">
        <f t="shared" si="2"/>
        <v>120.1</v>
      </c>
      <c r="O6" s="190">
        <f t="shared" si="2"/>
        <v>381.91</v>
      </c>
    </row>
    <row r="7" spans="1:15" ht="12.75" x14ac:dyDescent="0.2">
      <c r="A7" s="191"/>
      <c r="B7" s="232"/>
      <c r="C7" s="23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232"/>
      <c r="C8" s="234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232"/>
      <c r="C9" s="234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06"/>
      <c r="B10" s="235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6"/>
      <c r="N15" s="226"/>
      <c r="O15" s="226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71" priority="5">
      <formula>#REF!&gt;100%</formula>
    </cfRule>
  </conditionalFormatting>
  <conditionalFormatting sqref="B2:B4">
    <cfRule type="expression" dxfId="170" priority="2">
      <formula>SUM(#REF!)&lt;&gt;SUM(#REF!)</formula>
    </cfRule>
    <cfRule type="expression" dxfId="169" priority="4">
      <formula>SUM(#REF!)&lt;&gt;SUM(#REF!)</formula>
    </cfRule>
  </conditionalFormatting>
  <conditionalFormatting sqref="D6:F15 M6:O15">
    <cfRule type="cellIs" dxfId="168" priority="3" operator="lessThanOrEqual">
      <formula>0</formula>
    </cfRule>
    <cfRule type="cellIs" dxfId="167" priority="6" operator="equal">
      <formula>0</formula>
    </cfRule>
  </conditionalFormatting>
  <conditionalFormatting sqref="G6:L10 D6:F15 M6:O15">
    <cfRule type="expression" dxfId="166" priority="1">
      <formula>#REF!&gt;100%</formula>
    </cfRule>
  </conditionalFormatting>
  <pageMargins left="0.25" right="0.25" top="0.75" bottom="0.75" header="0" footer="0"/>
  <pageSetup paperSize="9" fitToHeight="0" orientation="landscape"/>
  <headerFooter>
    <oddHeader>&amp;LAsocierea S.C. AVE ROMANIA S.R.L. - S.C. F&amp;&amp;G ECO S.R.L.&amp;R&amp;A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  <outlinePr summaryBelow="0" summaryRight="0"/>
    <pageSetUpPr fitToPage="1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3.5" thickBot="1" x14ac:dyDescent="0.25">
      <c r="A1" s="465" t="str">
        <f>'FISA FUNDAMENTARE'!A10&amp;" "&amp;'FISA FUNDAMENTARE'!B10</f>
        <v>1.1.3 Lubrifianți</v>
      </c>
      <c r="B1" s="466"/>
      <c r="C1" s="244"/>
      <c r="D1" s="472"/>
      <c r="E1" s="466"/>
      <c r="F1" s="466"/>
      <c r="G1" s="245"/>
      <c r="H1" s="245"/>
      <c r="I1" s="245"/>
      <c r="J1" s="245"/>
      <c r="K1" s="245"/>
      <c r="L1" s="245"/>
      <c r="M1" s="246"/>
      <c r="N1" s="246"/>
      <c r="O1" s="247"/>
    </row>
    <row r="2" spans="1:15" ht="13.15" customHeight="1" x14ac:dyDescent="0.2">
      <c r="A2" s="467" t="s">
        <v>131</v>
      </c>
      <c r="B2" s="468" t="s">
        <v>132</v>
      </c>
      <c r="C2" s="469" t="s">
        <v>133</v>
      </c>
      <c r="D2" s="473" t="s">
        <v>134</v>
      </c>
      <c r="E2" s="474"/>
      <c r="F2" s="475"/>
      <c r="G2" s="471" t="s">
        <v>135</v>
      </c>
      <c r="H2" s="470" t="s">
        <v>136</v>
      </c>
      <c r="I2" s="470" t="s">
        <v>137</v>
      </c>
      <c r="J2" s="470" t="s">
        <v>137</v>
      </c>
      <c r="K2" s="463" t="s">
        <v>138</v>
      </c>
      <c r="L2" s="464" t="s">
        <v>139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142</v>
      </c>
      <c r="H4" s="166" t="s">
        <v>143</v>
      </c>
      <c r="I4" s="166" t="s">
        <v>144</v>
      </c>
      <c r="J4" s="166" t="s">
        <v>145</v>
      </c>
      <c r="K4" s="167" t="s">
        <v>146</v>
      </c>
      <c r="L4" s="168" t="s">
        <v>147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ROUND(SUM(L6:L25),2)</f>
        <v>928</v>
      </c>
      <c r="M5" s="172">
        <f t="shared" ref="M5:O5" si="0">ROUND(SUM(M6:M8),2)</f>
        <v>2281.98</v>
      </c>
      <c r="N5" s="173">
        <f t="shared" si="0"/>
        <v>120.1</v>
      </c>
      <c r="O5" s="174">
        <f t="shared" si="0"/>
        <v>381.91</v>
      </c>
    </row>
    <row r="6" spans="1:15" ht="12.75" x14ac:dyDescent="0.2">
      <c r="A6" s="231">
        <f t="shared" ref="A6:A7" si="1">IF(B6&lt;&gt;"", IF(B5=B6,A5+0.1,ROUNDDOWN(A5,0)+IF(B6=B7,1.1,1)),"")</f>
        <v>1</v>
      </c>
      <c r="B6" s="232" t="str">
        <f>'1.1.1'!B6</f>
        <v>Autospecială colectare deșeuri</v>
      </c>
      <c r="C6" s="248">
        <f>'1.1.1'!C6</f>
        <v>0</v>
      </c>
      <c r="D6" s="181">
        <f>'DATE GENERALE'!$F$27</f>
        <v>0.81967825671820993</v>
      </c>
      <c r="E6" s="182">
        <f>'DATE GENERALE'!$H$27</f>
        <v>4.3140960879905786E-2</v>
      </c>
      <c r="F6" s="183">
        <f>'DATE GENERALE'!$J$27</f>
        <v>0.13718078240188439</v>
      </c>
      <c r="G6" s="184"/>
      <c r="H6" s="185">
        <f>'1.1.1'!H6</f>
        <v>928</v>
      </c>
      <c r="I6" s="185">
        <f>'1.1.2'!I6</f>
        <v>0</v>
      </c>
      <c r="J6" s="185">
        <f>'1.1.2'!J6</f>
        <v>1</v>
      </c>
      <c r="K6" s="186">
        <v>3</v>
      </c>
      <c r="L6" s="187">
        <f>ROUND((((G6*I6)/100)+(H6*J6)),2)</f>
        <v>928</v>
      </c>
      <c r="M6" s="188">
        <f t="shared" ref="M6:O6" si="2">ROUND(D6*$L6*$K6,2)</f>
        <v>2281.98</v>
      </c>
      <c r="N6" s="189">
        <f t="shared" si="2"/>
        <v>120.1</v>
      </c>
      <c r="O6" s="190">
        <f t="shared" si="2"/>
        <v>381.91</v>
      </c>
    </row>
    <row r="7" spans="1:15" ht="12.75" x14ac:dyDescent="0.2">
      <c r="A7" s="191" t="str">
        <f t="shared" si="1"/>
        <v/>
      </c>
      <c r="B7" s="23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23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19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06"/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19"/>
      <c r="B11" s="220"/>
      <c r="C11" s="221"/>
      <c r="D11" s="222"/>
      <c r="E11" s="222"/>
      <c r="F11" s="222"/>
      <c r="G11" s="223"/>
      <c r="H11" s="223"/>
      <c r="I11" s="223"/>
      <c r="J11" s="223"/>
      <c r="K11" s="224"/>
      <c r="L11" s="225"/>
      <c r="M11" s="226"/>
      <c r="N11" s="226"/>
      <c r="O11" s="226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65" priority="5">
      <formula>#REF!&gt;100%</formula>
    </cfRule>
  </conditionalFormatting>
  <conditionalFormatting sqref="B2:B4">
    <cfRule type="expression" dxfId="164" priority="2">
      <formula>SUM(#REF!)&lt;&gt;SUM(#REF!)</formula>
    </cfRule>
    <cfRule type="expression" dxfId="163" priority="4">
      <formula>SUM(#REF!)&lt;&gt;SUM(#REF!)</formula>
    </cfRule>
  </conditionalFormatting>
  <conditionalFormatting sqref="D6:F15 M6:O15">
    <cfRule type="cellIs" dxfId="162" priority="6" operator="equal">
      <formula>0</formula>
    </cfRule>
  </conditionalFormatting>
  <conditionalFormatting sqref="G6:L10 M6:O14 D6:F15">
    <cfRule type="expression" dxfId="161" priority="1">
      <formula>#REF!&gt;100%</formula>
    </cfRule>
  </conditionalFormatting>
  <conditionalFormatting sqref="M6:O14 D6:F15">
    <cfRule type="cellIs" dxfId="160" priority="3" operator="lessThanOrEqual">
      <formula>0</formula>
    </cfRule>
  </conditionalFormatting>
  <pageMargins left="0.25" right="0.25" top="0.75" bottom="0.75" header="0" footer="0"/>
  <pageSetup paperSize="9" fitToHeight="0" orientation="landscape"/>
  <headerFooter>
    <oddHeader>&amp;LAsocierea S.C. AVE ROMANIA S.R.L. - S.C. F&amp;&amp;G ECO S.R.L.&amp;R&amp;A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/>
  </sheetViews>
  <sheetFormatPr defaultColWidth="12.7109375" defaultRowHeight="15.75" customHeight="1" x14ac:dyDescent="0.2"/>
  <sheetData>
    <row r="1" spans="1:26" ht="15.75" customHeight="1" x14ac:dyDescent="0.2">
      <c r="A1" s="476" t="str">
        <f ca="1">IFERROR(__xludf.DUMMYFUNCTION("IMPORTRANGE(""https://docs.google.com/spreadsheets/d/17GvTRT0pGvS6Q6u01Kwd4fSmSElBTHD5uAsjhZZLp1A/edit"",""Nr.AUTO+KM!r2:ai24"")"),"#REF!")</f>
        <v>#REF!</v>
      </c>
      <c r="B1" s="457"/>
      <c r="C1" s="434"/>
      <c r="D1" s="476"/>
      <c r="E1" s="457"/>
      <c r="F1" s="434"/>
      <c r="G1" s="476"/>
      <c r="H1" s="457"/>
      <c r="I1" s="434"/>
      <c r="J1" s="476"/>
      <c r="K1" s="457"/>
      <c r="L1" s="434"/>
      <c r="M1" s="476"/>
      <c r="N1" s="457"/>
      <c r="O1" s="434"/>
      <c r="P1" s="476"/>
      <c r="Q1" s="457"/>
      <c r="R1" s="434"/>
      <c r="S1" s="128"/>
      <c r="T1" s="128"/>
      <c r="U1" s="128"/>
      <c r="V1" s="128"/>
      <c r="W1" s="128"/>
      <c r="X1" s="128"/>
      <c r="Y1" s="128"/>
      <c r="Z1" s="128"/>
    </row>
    <row r="2" spans="1:26" ht="15.75" customHeight="1" x14ac:dyDescent="0.2">
      <c r="A2" s="249"/>
      <c r="B2" s="250"/>
      <c r="C2" s="251"/>
      <c r="D2" s="249"/>
      <c r="E2" s="250"/>
      <c r="F2" s="251"/>
      <c r="G2" s="249"/>
      <c r="H2" s="250"/>
      <c r="I2" s="251"/>
      <c r="J2" s="249"/>
      <c r="K2" s="250"/>
      <c r="L2" s="251"/>
      <c r="M2" s="249"/>
      <c r="N2" s="250"/>
      <c r="O2" s="251"/>
      <c r="P2" s="249"/>
      <c r="Q2" s="250"/>
      <c r="R2" s="251"/>
      <c r="S2" s="128"/>
      <c r="T2" s="128"/>
      <c r="U2" s="128"/>
      <c r="V2" s="128"/>
      <c r="W2" s="128"/>
      <c r="X2" s="128"/>
      <c r="Y2" s="128"/>
      <c r="Z2" s="128"/>
    </row>
    <row r="3" spans="1:26" ht="15.75" customHeight="1" x14ac:dyDescent="0.2">
      <c r="A3" s="252"/>
      <c r="B3" s="253"/>
      <c r="C3" s="254"/>
      <c r="D3" s="252"/>
      <c r="E3" s="253"/>
      <c r="F3" s="254"/>
      <c r="G3" s="252"/>
      <c r="H3" s="253"/>
      <c r="I3" s="254"/>
      <c r="J3" s="252"/>
      <c r="K3" s="253"/>
      <c r="L3" s="254"/>
      <c r="M3" s="252"/>
      <c r="N3" s="253"/>
      <c r="O3" s="254"/>
      <c r="P3" s="252"/>
      <c r="Q3" s="253"/>
      <c r="R3" s="254"/>
      <c r="S3" s="128"/>
      <c r="T3" s="128"/>
      <c r="U3" s="128"/>
      <c r="V3" s="128"/>
      <c r="W3" s="128"/>
      <c r="X3" s="128"/>
      <c r="Y3" s="128"/>
      <c r="Z3" s="128"/>
    </row>
    <row r="4" spans="1:26" ht="15.75" customHeight="1" x14ac:dyDescent="0.2">
      <c r="A4" s="255"/>
      <c r="B4" s="256"/>
      <c r="C4" s="257"/>
      <c r="D4" s="255"/>
      <c r="E4" s="256"/>
      <c r="F4" s="257"/>
      <c r="G4" s="255"/>
      <c r="H4" s="256"/>
      <c r="I4" s="257"/>
      <c r="J4" s="255"/>
      <c r="K4" s="256"/>
      <c r="L4" s="257"/>
      <c r="M4" s="255"/>
      <c r="N4" s="256"/>
      <c r="O4" s="257"/>
      <c r="P4" s="255"/>
      <c r="Q4" s="256"/>
      <c r="R4" s="257"/>
      <c r="S4" s="128"/>
      <c r="T4" s="128"/>
      <c r="U4" s="128"/>
      <c r="V4" s="128"/>
      <c r="W4" s="128"/>
      <c r="X4" s="128"/>
      <c r="Y4" s="128"/>
      <c r="Z4" s="128"/>
    </row>
    <row r="5" spans="1:26" ht="15.75" customHeight="1" x14ac:dyDescent="0.2">
      <c r="A5" s="258"/>
      <c r="B5" s="259"/>
      <c r="C5" s="260"/>
      <c r="D5" s="258"/>
      <c r="E5" s="259"/>
      <c r="F5" s="260"/>
      <c r="G5" s="258"/>
      <c r="H5" s="261"/>
      <c r="I5" s="260"/>
      <c r="J5" s="258"/>
      <c r="K5" s="259"/>
      <c r="L5" s="260"/>
      <c r="M5" s="258"/>
      <c r="N5" s="259"/>
      <c r="O5" s="260"/>
      <c r="P5" s="258"/>
      <c r="Q5" s="259"/>
      <c r="R5" s="260"/>
      <c r="S5" s="128"/>
      <c r="T5" s="128"/>
      <c r="U5" s="128"/>
      <c r="V5" s="128"/>
      <c r="W5" s="128"/>
      <c r="X5" s="128"/>
      <c r="Y5" s="128"/>
      <c r="Z5" s="128"/>
    </row>
    <row r="6" spans="1:26" ht="15.75" customHeight="1" x14ac:dyDescent="0.2">
      <c r="A6" s="258"/>
      <c r="B6" s="259"/>
      <c r="C6" s="260"/>
      <c r="D6" s="258"/>
      <c r="E6" s="259"/>
      <c r="F6" s="260"/>
      <c r="G6" s="258"/>
      <c r="H6" s="261"/>
      <c r="I6" s="260"/>
      <c r="J6" s="258"/>
      <c r="K6" s="259"/>
      <c r="L6" s="260"/>
      <c r="M6" s="258"/>
      <c r="N6" s="259"/>
      <c r="O6" s="260"/>
      <c r="P6" s="258"/>
      <c r="Q6" s="259"/>
      <c r="R6" s="260"/>
      <c r="S6" s="128"/>
      <c r="T6" s="128"/>
      <c r="U6" s="128"/>
      <c r="V6" s="128"/>
      <c r="W6" s="128"/>
      <c r="X6" s="128"/>
      <c r="Y6" s="128"/>
      <c r="Z6" s="128"/>
    </row>
    <row r="7" spans="1:26" ht="15.75" customHeight="1" x14ac:dyDescent="0.2">
      <c r="A7" s="258"/>
      <c r="B7" s="259"/>
      <c r="C7" s="260"/>
      <c r="D7" s="258"/>
      <c r="E7" s="259"/>
      <c r="F7" s="260"/>
      <c r="G7" s="258"/>
      <c r="H7" s="261"/>
      <c r="I7" s="260"/>
      <c r="J7" s="258"/>
      <c r="K7" s="259"/>
      <c r="L7" s="260"/>
      <c r="M7" s="258"/>
      <c r="N7" s="259"/>
      <c r="O7" s="260"/>
      <c r="P7" s="258"/>
      <c r="Q7" s="261"/>
      <c r="R7" s="260"/>
      <c r="S7" s="128"/>
      <c r="T7" s="128"/>
      <c r="U7" s="128"/>
      <c r="V7" s="128"/>
      <c r="W7" s="128"/>
      <c r="X7" s="128"/>
      <c r="Y7" s="128"/>
      <c r="Z7" s="128"/>
    </row>
    <row r="8" spans="1:26" ht="15.75" customHeight="1" x14ac:dyDescent="0.2">
      <c r="A8" s="258"/>
      <c r="B8" s="259"/>
      <c r="C8" s="260"/>
      <c r="D8" s="258"/>
      <c r="E8" s="259"/>
      <c r="F8" s="260"/>
      <c r="G8" s="258"/>
      <c r="H8" s="261"/>
      <c r="I8" s="260"/>
      <c r="J8" s="258"/>
      <c r="K8" s="259"/>
      <c r="L8" s="260"/>
      <c r="M8" s="258"/>
      <c r="N8" s="259"/>
      <c r="O8" s="260"/>
      <c r="P8" s="258"/>
      <c r="Q8" s="261"/>
      <c r="R8" s="260"/>
      <c r="S8" s="128"/>
      <c r="T8" s="128"/>
      <c r="U8" s="128"/>
      <c r="V8" s="128"/>
      <c r="W8" s="128"/>
      <c r="X8" s="128"/>
      <c r="Y8" s="128"/>
      <c r="Z8" s="128"/>
    </row>
    <row r="9" spans="1:26" ht="15.75" customHeight="1" x14ac:dyDescent="0.2">
      <c r="A9" s="258"/>
      <c r="B9" s="259"/>
      <c r="C9" s="260"/>
      <c r="D9" s="258"/>
      <c r="E9" s="259"/>
      <c r="F9" s="260"/>
      <c r="G9" s="258"/>
      <c r="H9" s="261"/>
      <c r="I9" s="260"/>
      <c r="J9" s="258"/>
      <c r="K9" s="259"/>
      <c r="L9" s="260"/>
      <c r="M9" s="258"/>
      <c r="N9" s="259"/>
      <c r="O9" s="260"/>
      <c r="P9" s="258"/>
      <c r="Q9" s="261"/>
      <c r="R9" s="260"/>
      <c r="S9" s="128"/>
      <c r="T9" s="128"/>
      <c r="U9" s="128"/>
      <c r="V9" s="128"/>
      <c r="W9" s="128"/>
      <c r="X9" s="128"/>
      <c r="Y9" s="128"/>
      <c r="Z9" s="128"/>
    </row>
    <row r="10" spans="1:26" ht="15.75" customHeight="1" x14ac:dyDescent="0.2">
      <c r="A10" s="258"/>
      <c r="B10" s="259"/>
      <c r="C10" s="260"/>
      <c r="D10" s="258"/>
      <c r="E10" s="259"/>
      <c r="F10" s="260"/>
      <c r="G10" s="258"/>
      <c r="H10" s="261"/>
      <c r="I10" s="260"/>
      <c r="J10" s="258"/>
      <c r="K10" s="259"/>
      <c r="L10" s="260"/>
      <c r="M10" s="258"/>
      <c r="N10" s="259"/>
      <c r="O10" s="260"/>
      <c r="P10" s="258"/>
      <c r="Q10" s="261"/>
      <c r="R10" s="260"/>
      <c r="S10" s="128"/>
      <c r="T10" s="128"/>
      <c r="U10" s="128"/>
      <c r="V10" s="128"/>
      <c r="W10" s="128"/>
      <c r="X10" s="128"/>
      <c r="Y10" s="128"/>
      <c r="Z10" s="128"/>
    </row>
    <row r="11" spans="1:26" ht="15.75" customHeight="1" x14ac:dyDescent="0.2">
      <c r="A11" s="258"/>
      <c r="B11" s="259"/>
      <c r="C11" s="260"/>
      <c r="D11" s="258"/>
      <c r="E11" s="259"/>
      <c r="F11" s="260"/>
      <c r="G11" s="258"/>
      <c r="H11" s="261"/>
      <c r="I11" s="260"/>
      <c r="J11" s="258"/>
      <c r="K11" s="261"/>
      <c r="L11" s="260"/>
      <c r="M11" s="258"/>
      <c r="N11" s="259"/>
      <c r="O11" s="260"/>
      <c r="P11" s="258"/>
      <c r="Q11" s="261"/>
      <c r="R11" s="260"/>
      <c r="S11" s="128"/>
      <c r="T11" s="128"/>
      <c r="U11" s="128"/>
      <c r="V11" s="128"/>
      <c r="W11" s="128"/>
      <c r="X11" s="128"/>
      <c r="Y11" s="128"/>
      <c r="Z11" s="128"/>
    </row>
    <row r="12" spans="1:26" ht="15.75" customHeight="1" x14ac:dyDescent="0.2">
      <c r="A12" s="258"/>
      <c r="B12" s="259"/>
      <c r="C12" s="260"/>
      <c r="D12" s="258"/>
      <c r="E12" s="259"/>
      <c r="F12" s="260"/>
      <c r="G12" s="258"/>
      <c r="H12" s="261"/>
      <c r="I12" s="260"/>
      <c r="J12" s="258"/>
      <c r="K12" s="261"/>
      <c r="L12" s="260"/>
      <c r="M12" s="258"/>
      <c r="N12" s="261"/>
      <c r="O12" s="260"/>
      <c r="P12" s="258"/>
      <c r="Q12" s="261"/>
      <c r="R12" s="260"/>
      <c r="S12" s="128"/>
      <c r="T12" s="128"/>
      <c r="U12" s="128"/>
      <c r="V12" s="128"/>
      <c r="W12" s="128"/>
      <c r="X12" s="128"/>
      <c r="Y12" s="128"/>
      <c r="Z12" s="128"/>
    </row>
    <row r="13" spans="1:26" ht="15.75" customHeight="1" x14ac:dyDescent="0.2">
      <c r="A13" s="258"/>
      <c r="B13" s="259"/>
      <c r="C13" s="260"/>
      <c r="D13" s="258"/>
      <c r="E13" s="259"/>
      <c r="F13" s="260"/>
      <c r="G13" s="258"/>
      <c r="H13" s="261"/>
      <c r="I13" s="260"/>
      <c r="J13" s="258"/>
      <c r="K13" s="261"/>
      <c r="L13" s="260"/>
      <c r="M13" s="258"/>
      <c r="N13" s="261"/>
      <c r="O13" s="260"/>
      <c r="P13" s="258"/>
      <c r="Q13" s="261"/>
      <c r="R13" s="260"/>
      <c r="S13" s="128"/>
      <c r="T13" s="128"/>
      <c r="U13" s="128"/>
      <c r="V13" s="128"/>
      <c r="W13" s="128"/>
      <c r="X13" s="128"/>
      <c r="Y13" s="128"/>
      <c r="Z13" s="128"/>
    </row>
    <row r="14" spans="1:26" ht="15.75" customHeight="1" x14ac:dyDescent="0.2">
      <c r="A14" s="258"/>
      <c r="B14" s="259"/>
      <c r="C14" s="260"/>
      <c r="D14" s="258"/>
      <c r="E14" s="259"/>
      <c r="F14" s="260"/>
      <c r="G14" s="258"/>
      <c r="H14" s="261"/>
      <c r="I14" s="260"/>
      <c r="J14" s="258"/>
      <c r="K14" s="261"/>
      <c r="L14" s="260"/>
      <c r="M14" s="258"/>
      <c r="N14" s="261"/>
      <c r="O14" s="260"/>
      <c r="P14" s="258"/>
      <c r="Q14" s="261"/>
      <c r="R14" s="260"/>
      <c r="S14" s="128"/>
      <c r="T14" s="128"/>
      <c r="U14" s="128"/>
      <c r="V14" s="128"/>
      <c r="W14" s="128"/>
      <c r="X14" s="128"/>
      <c r="Y14" s="128"/>
      <c r="Z14" s="128"/>
    </row>
    <row r="15" spans="1:26" ht="15.75" customHeight="1" x14ac:dyDescent="0.2">
      <c r="A15" s="258"/>
      <c r="B15" s="259"/>
      <c r="C15" s="260"/>
      <c r="D15" s="258"/>
      <c r="E15" s="259"/>
      <c r="F15" s="260"/>
      <c r="G15" s="258"/>
      <c r="H15" s="261"/>
      <c r="I15" s="260"/>
      <c r="J15" s="258"/>
      <c r="K15" s="261"/>
      <c r="L15" s="260"/>
      <c r="M15" s="258"/>
      <c r="N15" s="261"/>
      <c r="O15" s="260"/>
      <c r="P15" s="258"/>
      <c r="Q15" s="261"/>
      <c r="R15" s="260"/>
      <c r="S15" s="128"/>
      <c r="T15" s="128"/>
      <c r="U15" s="128"/>
      <c r="V15" s="128"/>
      <c r="W15" s="128"/>
      <c r="X15" s="128"/>
      <c r="Y15" s="128"/>
      <c r="Z15" s="128"/>
    </row>
    <row r="16" spans="1:26" ht="15.75" customHeight="1" x14ac:dyDescent="0.2">
      <c r="A16" s="258"/>
      <c r="B16" s="259"/>
      <c r="C16" s="260"/>
      <c r="D16" s="258"/>
      <c r="E16" s="259"/>
      <c r="F16" s="260"/>
      <c r="G16" s="258"/>
      <c r="H16" s="261"/>
      <c r="I16" s="260"/>
      <c r="J16" s="258"/>
      <c r="K16" s="261"/>
      <c r="L16" s="260"/>
      <c r="M16" s="258"/>
      <c r="N16" s="261"/>
      <c r="O16" s="260"/>
      <c r="P16" s="258"/>
      <c r="Q16" s="261"/>
      <c r="R16" s="260"/>
      <c r="S16" s="128"/>
      <c r="T16" s="128"/>
      <c r="U16" s="128"/>
      <c r="V16" s="128"/>
      <c r="W16" s="128"/>
      <c r="X16" s="128"/>
      <c r="Y16" s="128"/>
      <c r="Z16" s="128"/>
    </row>
    <row r="17" spans="1:26" ht="15.75" customHeight="1" x14ac:dyDescent="0.2">
      <c r="A17" s="258"/>
      <c r="B17" s="259"/>
      <c r="C17" s="260"/>
      <c r="D17" s="258"/>
      <c r="E17" s="259"/>
      <c r="F17" s="260"/>
      <c r="G17" s="258"/>
      <c r="H17" s="261"/>
      <c r="I17" s="260"/>
      <c r="J17" s="258"/>
      <c r="K17" s="261"/>
      <c r="L17" s="260"/>
      <c r="M17" s="258"/>
      <c r="N17" s="261"/>
      <c r="O17" s="260"/>
      <c r="P17" s="258"/>
      <c r="Q17" s="261"/>
      <c r="R17" s="260"/>
      <c r="S17" s="128"/>
      <c r="T17" s="128"/>
      <c r="U17" s="128"/>
      <c r="V17" s="128"/>
      <c r="W17" s="128"/>
      <c r="X17" s="128"/>
      <c r="Y17" s="128"/>
      <c r="Z17" s="128"/>
    </row>
    <row r="18" spans="1:26" ht="15.75" customHeight="1" x14ac:dyDescent="0.2">
      <c r="A18" s="258"/>
      <c r="B18" s="259"/>
      <c r="C18" s="260"/>
      <c r="D18" s="258"/>
      <c r="E18" s="261"/>
      <c r="F18" s="260"/>
      <c r="G18" s="258"/>
      <c r="H18" s="261"/>
      <c r="I18" s="260"/>
      <c r="J18" s="258"/>
      <c r="K18" s="261"/>
      <c r="L18" s="260"/>
      <c r="M18" s="258"/>
      <c r="N18" s="261"/>
      <c r="O18" s="260"/>
      <c r="P18" s="258"/>
      <c r="Q18" s="261"/>
      <c r="R18" s="260"/>
      <c r="S18" s="128"/>
      <c r="T18" s="128"/>
      <c r="U18" s="128"/>
      <c r="V18" s="128"/>
      <c r="W18" s="128"/>
      <c r="X18" s="128"/>
      <c r="Y18" s="128"/>
      <c r="Z18" s="128"/>
    </row>
    <row r="19" spans="1:26" ht="15.75" customHeight="1" x14ac:dyDescent="0.2">
      <c r="A19" s="258"/>
      <c r="B19" s="259"/>
      <c r="C19" s="260"/>
      <c r="D19" s="258"/>
      <c r="E19" s="261"/>
      <c r="F19" s="260"/>
      <c r="G19" s="258"/>
      <c r="H19" s="261"/>
      <c r="I19" s="260"/>
      <c r="J19" s="258"/>
      <c r="K19" s="261"/>
      <c r="L19" s="260"/>
      <c r="M19" s="258"/>
      <c r="N19" s="261"/>
      <c r="O19" s="260"/>
      <c r="P19" s="258"/>
      <c r="Q19" s="261"/>
      <c r="R19" s="260"/>
      <c r="S19" s="128"/>
      <c r="T19" s="128"/>
      <c r="U19" s="128"/>
      <c r="V19" s="128"/>
      <c r="W19" s="128"/>
      <c r="X19" s="128"/>
      <c r="Y19" s="128"/>
      <c r="Z19" s="128"/>
    </row>
    <row r="20" spans="1:26" ht="15.75" customHeight="1" x14ac:dyDescent="0.2">
      <c r="A20" s="262"/>
      <c r="B20" s="263"/>
      <c r="C20" s="264"/>
      <c r="D20" s="262"/>
      <c r="E20" s="265"/>
      <c r="F20" s="264"/>
      <c r="G20" s="262"/>
      <c r="H20" s="265"/>
      <c r="I20" s="264"/>
      <c r="J20" s="262"/>
      <c r="K20" s="265"/>
      <c r="L20" s="264"/>
      <c r="M20" s="262"/>
      <c r="N20" s="265"/>
      <c r="O20" s="264"/>
      <c r="P20" s="262"/>
      <c r="Q20" s="265"/>
      <c r="R20" s="264"/>
      <c r="S20" s="128"/>
      <c r="T20" s="128"/>
      <c r="U20" s="128"/>
      <c r="V20" s="128"/>
      <c r="W20" s="128"/>
      <c r="X20" s="128"/>
      <c r="Y20" s="128"/>
      <c r="Z20" s="128"/>
    </row>
    <row r="21" spans="1:26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ht="15.75" customHeight="1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ht="15.75" customHeight="1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ht="15.7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ht="15.75" customHeight="1" x14ac:dyDescent="0.2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ht="15.75" customHeight="1" x14ac:dyDescent="0.2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ht="15.75" customHeight="1" x14ac:dyDescent="0.2">
      <c r="A27" s="128"/>
      <c r="B27" s="128"/>
      <c r="C27" s="128"/>
      <c r="D27" s="128"/>
      <c r="E27" s="128"/>
      <c r="F27" s="128"/>
      <c r="G27" s="128"/>
      <c r="H27" s="128"/>
      <c r="I27" s="266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ht="15.75" customHeight="1" x14ac:dyDescent="0.2">
      <c r="A28" s="128"/>
      <c r="B28" s="128"/>
      <c r="C28" s="128"/>
      <c r="D28" s="128"/>
      <c r="E28" s="128"/>
      <c r="F28" s="128"/>
      <c r="G28" s="128"/>
      <c r="H28" s="128"/>
      <c r="I28" s="266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ht="15.75" customHeight="1" x14ac:dyDescent="0.2">
      <c r="A29" s="128"/>
      <c r="B29" s="128"/>
      <c r="C29" s="128"/>
      <c r="D29" s="128"/>
      <c r="E29" s="128"/>
      <c r="F29" s="128"/>
      <c r="G29" s="128"/>
      <c r="H29" s="128"/>
      <c r="I29" s="266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spans="1:26" ht="15.75" customHeight="1" x14ac:dyDescent="0.2">
      <c r="A30" s="128"/>
      <c r="B30" s="128"/>
      <c r="C30" s="128"/>
      <c r="D30" s="128"/>
      <c r="E30" s="128"/>
      <c r="F30" s="128"/>
      <c r="G30" s="128"/>
      <c r="H30" s="128"/>
      <c r="I30" s="266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spans="1:26" ht="15.75" customHeight="1" x14ac:dyDescent="0.2">
      <c r="A31" s="128"/>
      <c r="B31" s="128"/>
      <c r="C31" s="128"/>
      <c r="D31" s="128"/>
      <c r="E31" s="128"/>
      <c r="F31" s="128"/>
      <c r="G31" s="128"/>
      <c r="H31" s="128"/>
      <c r="I31" s="266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spans="1:26" ht="15.75" customHeight="1" x14ac:dyDescent="0.2">
      <c r="A32" s="128"/>
      <c r="B32" s="128"/>
      <c r="C32" s="128"/>
      <c r="D32" s="128"/>
      <c r="E32" s="128"/>
      <c r="F32" s="128"/>
      <c r="G32" s="128"/>
      <c r="H32" s="128"/>
      <c r="I32" s="266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spans="1:26" ht="15.75" customHeight="1" x14ac:dyDescent="0.2">
      <c r="A33" s="128"/>
      <c r="B33" s="128"/>
      <c r="C33" s="128"/>
      <c r="D33" s="128"/>
      <c r="E33" s="128"/>
      <c r="F33" s="128"/>
      <c r="G33" s="128"/>
      <c r="H33" s="128"/>
      <c r="I33" s="266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spans="1:26" ht="15.75" customHeight="1" x14ac:dyDescent="0.2">
      <c r="A34" s="128"/>
      <c r="B34" s="128"/>
      <c r="C34" s="128"/>
      <c r="D34" s="128"/>
      <c r="E34" s="128"/>
      <c r="F34" s="128"/>
      <c r="G34" s="128"/>
      <c r="H34" s="128"/>
      <c r="I34" s="266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spans="1:26" ht="15.75" customHeight="1" x14ac:dyDescent="0.2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</row>
    <row r="36" spans="1:26" ht="15.75" customHeight="1" x14ac:dyDescent="0.2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spans="1:26" ht="15.75" customHeight="1" x14ac:dyDescent="0.2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</row>
    <row r="38" spans="1:26" ht="15.7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</row>
    <row r="39" spans="1:26" ht="15.7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</row>
    <row r="40" spans="1:26" ht="15.75" customHeight="1" x14ac:dyDescent="0.2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</row>
    <row r="41" spans="1:26" ht="15.7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</row>
    <row r="42" spans="1:26" ht="15.75" customHeight="1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</row>
    <row r="43" spans="1:26" ht="15.75" customHeight="1" x14ac:dyDescent="0.2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</row>
    <row r="44" spans="1:26" ht="15.75" customHeight="1" x14ac:dyDescent="0.2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</row>
    <row r="45" spans="1:26" ht="15.75" customHeight="1" x14ac:dyDescent="0.2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spans="1:26" ht="15.75" customHeight="1" x14ac:dyDescent="0.2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</row>
    <row r="47" spans="1:26" ht="15.75" customHeight="1" x14ac:dyDescent="0.2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spans="1:26" ht="12.75" x14ac:dyDescent="0.2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ht="12.75" x14ac:dyDescent="0.2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spans="1:26" ht="12.75" x14ac:dyDescent="0.2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</row>
    <row r="51" spans="1:26" ht="12.75" x14ac:dyDescent="0.2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</row>
    <row r="52" spans="1:26" ht="12.75" x14ac:dyDescent="0.2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</row>
    <row r="53" spans="1:26" ht="12.75" x14ac:dyDescent="0.2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</row>
    <row r="54" spans="1:26" ht="12.75" x14ac:dyDescent="0.2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</row>
    <row r="55" spans="1:26" ht="12.75" x14ac:dyDescent="0.2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</row>
    <row r="56" spans="1:26" ht="12.75" x14ac:dyDescent="0.2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</row>
    <row r="57" spans="1:26" ht="12.75" x14ac:dyDescent="0.2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</row>
    <row r="58" spans="1:26" ht="12.75" x14ac:dyDescent="0.2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</row>
    <row r="59" spans="1:26" ht="12.75" x14ac:dyDescent="0.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</row>
    <row r="60" spans="1:26" ht="12.75" x14ac:dyDescent="0.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</row>
    <row r="61" spans="1:26" ht="12.75" x14ac:dyDescent="0.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</row>
    <row r="62" spans="1:26" ht="12.75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</row>
    <row r="63" spans="1:26" ht="12.75" x14ac:dyDescent="0.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</row>
    <row r="64" spans="1:26" ht="12.75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</row>
    <row r="65" spans="1:26" ht="12.75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</row>
    <row r="66" spans="1:26" ht="12.75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</row>
    <row r="67" spans="1:26" ht="12.75" x14ac:dyDescent="0.2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1:26" ht="12.75" x14ac:dyDescent="0.2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</row>
    <row r="69" spans="1:26" ht="12.75" x14ac:dyDescent="0.2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</row>
    <row r="70" spans="1:26" ht="12.75" x14ac:dyDescent="0.2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</row>
    <row r="71" spans="1:26" ht="12.75" x14ac:dyDescent="0.2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</row>
    <row r="72" spans="1:26" ht="12.75" x14ac:dyDescent="0.2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</row>
    <row r="73" spans="1:26" ht="12.75" x14ac:dyDescent="0.2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</row>
    <row r="74" spans="1:26" ht="12.75" x14ac:dyDescent="0.2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</row>
    <row r="75" spans="1:26" ht="12.75" x14ac:dyDescent="0.2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</row>
    <row r="76" spans="1:26" ht="12.75" x14ac:dyDescent="0.2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</row>
    <row r="77" spans="1:26" ht="12.75" x14ac:dyDescent="0.2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</row>
    <row r="78" spans="1:26" ht="12.75" x14ac:dyDescent="0.2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</row>
    <row r="79" spans="1:26" ht="12.75" x14ac:dyDescent="0.2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</row>
    <row r="80" spans="1:26" ht="12.75" x14ac:dyDescent="0.2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</row>
    <row r="81" spans="1:26" ht="12.75" x14ac:dyDescent="0.2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</row>
    <row r="82" spans="1:26" ht="12.75" x14ac:dyDescent="0.2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</row>
    <row r="83" spans="1:26" ht="12.75" x14ac:dyDescent="0.2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</row>
    <row r="84" spans="1:26" ht="12.75" x14ac:dyDescent="0.2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</row>
    <row r="85" spans="1:26" ht="12.75" x14ac:dyDescent="0.2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</row>
    <row r="86" spans="1:26" ht="12.75" x14ac:dyDescent="0.2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</row>
    <row r="87" spans="1:26" ht="12.75" x14ac:dyDescent="0.2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</row>
    <row r="88" spans="1:26" ht="12.75" x14ac:dyDescent="0.2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</row>
    <row r="89" spans="1:26" ht="12.75" x14ac:dyDescent="0.2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</row>
    <row r="90" spans="1:26" ht="12.75" x14ac:dyDescent="0.2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</row>
    <row r="91" spans="1:26" ht="12.75" x14ac:dyDescent="0.2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</row>
    <row r="92" spans="1:26" ht="12.75" x14ac:dyDescent="0.2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</row>
    <row r="93" spans="1:26" ht="12.75" x14ac:dyDescent="0.2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</row>
    <row r="94" spans="1:26" ht="12.75" x14ac:dyDescent="0.2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</row>
    <row r="95" spans="1:26" ht="12.75" x14ac:dyDescent="0.2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</row>
    <row r="96" spans="1:26" ht="12.75" x14ac:dyDescent="0.2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</row>
    <row r="97" spans="1:26" ht="12.75" x14ac:dyDescent="0.2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</row>
    <row r="98" spans="1:26" ht="12.75" x14ac:dyDescent="0.2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</row>
    <row r="99" spans="1:26" ht="12.75" x14ac:dyDescent="0.2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</row>
    <row r="100" spans="1:26" ht="12.75" x14ac:dyDescent="0.2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</row>
    <row r="101" spans="1:26" ht="12.75" x14ac:dyDescent="0.2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</row>
    <row r="102" spans="1:26" ht="12.75" x14ac:dyDescent="0.2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</row>
    <row r="103" spans="1:26" ht="12.75" x14ac:dyDescent="0.2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</row>
    <row r="104" spans="1:26" ht="12.75" x14ac:dyDescent="0.2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</row>
    <row r="105" spans="1:26" ht="12.75" x14ac:dyDescent="0.2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</row>
    <row r="106" spans="1:26" ht="12.75" x14ac:dyDescent="0.2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</row>
    <row r="107" spans="1:26" ht="12.75" x14ac:dyDescent="0.2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</row>
    <row r="108" spans="1:26" ht="12.75" x14ac:dyDescent="0.2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</row>
    <row r="109" spans="1:26" ht="12.75" x14ac:dyDescent="0.2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</row>
    <row r="110" spans="1:26" ht="12.75" x14ac:dyDescent="0.2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</row>
    <row r="111" spans="1:26" ht="12.75" x14ac:dyDescent="0.2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</row>
    <row r="112" spans="1:26" ht="12.75" x14ac:dyDescent="0.2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</row>
    <row r="113" spans="1:26" ht="12.75" x14ac:dyDescent="0.2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</row>
    <row r="114" spans="1:26" ht="12.75" x14ac:dyDescent="0.2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</row>
    <row r="115" spans="1:26" ht="12.75" x14ac:dyDescent="0.2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</row>
    <row r="116" spans="1:26" ht="12.75" x14ac:dyDescent="0.2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</row>
    <row r="117" spans="1:26" ht="12.75" x14ac:dyDescent="0.2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</row>
    <row r="118" spans="1:26" ht="12.75" x14ac:dyDescent="0.2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</row>
    <row r="119" spans="1:26" ht="12.75" x14ac:dyDescent="0.2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</row>
    <row r="120" spans="1:26" ht="12.75" x14ac:dyDescent="0.2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</row>
    <row r="121" spans="1:26" ht="12.75" x14ac:dyDescent="0.2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</row>
    <row r="122" spans="1:26" ht="12.75" x14ac:dyDescent="0.2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</row>
    <row r="123" spans="1:26" ht="12.75" x14ac:dyDescent="0.2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</row>
    <row r="124" spans="1:26" ht="12.75" x14ac:dyDescent="0.2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</row>
    <row r="125" spans="1:26" ht="12.75" x14ac:dyDescent="0.2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</row>
    <row r="126" spans="1:26" ht="12.75" x14ac:dyDescent="0.2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</row>
    <row r="127" spans="1:26" ht="12.75" x14ac:dyDescent="0.2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</row>
    <row r="128" spans="1:26" ht="12.75" x14ac:dyDescent="0.2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</row>
    <row r="129" spans="1:26" ht="12.75" x14ac:dyDescent="0.2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</row>
    <row r="130" spans="1:26" ht="12.75" x14ac:dyDescent="0.2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</row>
    <row r="131" spans="1:26" ht="12.75" x14ac:dyDescent="0.2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</row>
    <row r="132" spans="1:26" ht="12.75" x14ac:dyDescent="0.2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</row>
    <row r="133" spans="1:26" ht="12.75" x14ac:dyDescent="0.2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</row>
    <row r="134" spans="1:26" ht="12.75" x14ac:dyDescent="0.2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</row>
    <row r="135" spans="1:26" ht="12.75" x14ac:dyDescent="0.2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</row>
    <row r="136" spans="1:26" ht="12.75" x14ac:dyDescent="0.2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</row>
    <row r="137" spans="1:26" ht="12.75" x14ac:dyDescent="0.2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</row>
    <row r="138" spans="1:26" ht="12.75" x14ac:dyDescent="0.2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</row>
    <row r="139" spans="1:26" ht="12.75" x14ac:dyDescent="0.2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</row>
    <row r="140" spans="1:26" ht="12.75" x14ac:dyDescent="0.2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</row>
    <row r="141" spans="1:26" ht="12.75" x14ac:dyDescent="0.2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</row>
    <row r="142" spans="1:26" ht="12.75" x14ac:dyDescent="0.2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</row>
    <row r="143" spans="1:26" ht="12.75" x14ac:dyDescent="0.2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</row>
    <row r="144" spans="1:26" ht="12.75" x14ac:dyDescent="0.2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</row>
    <row r="145" spans="1:26" ht="12.75" x14ac:dyDescent="0.2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</row>
    <row r="146" spans="1:26" ht="12.75" x14ac:dyDescent="0.2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</row>
    <row r="147" spans="1:26" ht="12.75" x14ac:dyDescent="0.2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</row>
    <row r="148" spans="1:26" ht="12.75" x14ac:dyDescent="0.2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</row>
    <row r="149" spans="1:26" ht="12.75" x14ac:dyDescent="0.2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</row>
    <row r="150" spans="1:26" ht="12.75" x14ac:dyDescent="0.2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</row>
    <row r="151" spans="1:26" ht="12.75" x14ac:dyDescent="0.2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</row>
    <row r="152" spans="1:26" ht="12.75" x14ac:dyDescent="0.2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</row>
    <row r="153" spans="1:26" ht="12.75" x14ac:dyDescent="0.2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</row>
    <row r="154" spans="1:26" ht="12.75" x14ac:dyDescent="0.2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</row>
    <row r="155" spans="1:26" ht="12.75" x14ac:dyDescent="0.2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</row>
    <row r="156" spans="1:26" ht="12.75" x14ac:dyDescent="0.2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</row>
    <row r="157" spans="1:26" ht="12.75" x14ac:dyDescent="0.2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</row>
    <row r="158" spans="1:26" ht="12.75" x14ac:dyDescent="0.2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</row>
    <row r="159" spans="1:26" ht="12.75" x14ac:dyDescent="0.2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</row>
    <row r="160" spans="1:26" ht="12.75" x14ac:dyDescent="0.2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</row>
    <row r="161" spans="1:26" ht="12.75" x14ac:dyDescent="0.2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</row>
    <row r="162" spans="1:26" ht="12.75" x14ac:dyDescent="0.2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</row>
    <row r="163" spans="1:26" ht="12.75" x14ac:dyDescent="0.2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</row>
    <row r="164" spans="1:26" ht="12.75" x14ac:dyDescent="0.2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</row>
    <row r="165" spans="1:26" ht="12.75" x14ac:dyDescent="0.2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</row>
    <row r="166" spans="1:26" ht="12.75" x14ac:dyDescent="0.2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</row>
    <row r="167" spans="1:26" ht="12.75" x14ac:dyDescent="0.2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</row>
    <row r="168" spans="1:26" ht="12.75" x14ac:dyDescent="0.2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</row>
    <row r="169" spans="1:26" ht="12.75" x14ac:dyDescent="0.2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</row>
    <row r="170" spans="1:26" ht="12.75" x14ac:dyDescent="0.2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</row>
    <row r="171" spans="1:26" ht="12.75" x14ac:dyDescent="0.2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</row>
    <row r="172" spans="1:26" ht="12.75" x14ac:dyDescent="0.2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</row>
    <row r="173" spans="1:26" ht="12.75" x14ac:dyDescent="0.2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</row>
    <row r="174" spans="1:26" ht="12.75" x14ac:dyDescent="0.2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</row>
    <row r="175" spans="1:26" ht="12.75" x14ac:dyDescent="0.2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</row>
    <row r="176" spans="1:26" ht="12.75" x14ac:dyDescent="0.2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</row>
    <row r="177" spans="1:26" ht="12.75" x14ac:dyDescent="0.2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</row>
    <row r="178" spans="1:26" ht="12.75" x14ac:dyDescent="0.2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</row>
    <row r="179" spans="1:26" ht="12.75" x14ac:dyDescent="0.2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</row>
    <row r="180" spans="1:26" ht="12.75" x14ac:dyDescent="0.2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</row>
    <row r="181" spans="1:26" ht="12.75" x14ac:dyDescent="0.2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</row>
    <row r="182" spans="1:26" ht="12.75" x14ac:dyDescent="0.2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</row>
    <row r="183" spans="1:26" ht="12.75" x14ac:dyDescent="0.2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</row>
    <row r="184" spans="1:26" ht="12.75" x14ac:dyDescent="0.2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</row>
    <row r="185" spans="1:26" ht="12.75" x14ac:dyDescent="0.2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</row>
    <row r="186" spans="1:26" ht="12.75" x14ac:dyDescent="0.2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</row>
    <row r="187" spans="1:26" ht="12.75" x14ac:dyDescent="0.2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</row>
    <row r="188" spans="1:26" ht="12.75" x14ac:dyDescent="0.2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</row>
    <row r="189" spans="1:26" ht="12.75" x14ac:dyDescent="0.2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</row>
    <row r="190" spans="1:26" ht="12.75" x14ac:dyDescent="0.2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</row>
    <row r="191" spans="1:26" ht="12.75" x14ac:dyDescent="0.2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</row>
    <row r="192" spans="1:26" ht="12.75" x14ac:dyDescent="0.2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</row>
    <row r="193" spans="1:26" ht="12.75" x14ac:dyDescent="0.2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</row>
    <row r="194" spans="1:26" ht="12.75" x14ac:dyDescent="0.2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</row>
    <row r="195" spans="1:26" ht="12.75" x14ac:dyDescent="0.2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</row>
    <row r="196" spans="1:26" ht="12.75" x14ac:dyDescent="0.2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</row>
    <row r="197" spans="1:26" ht="12.75" x14ac:dyDescent="0.2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</row>
    <row r="198" spans="1:26" ht="12.75" x14ac:dyDescent="0.2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</row>
    <row r="199" spans="1:26" ht="12.75" x14ac:dyDescent="0.2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</row>
    <row r="200" spans="1:26" ht="12.75" x14ac:dyDescent="0.2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</row>
    <row r="201" spans="1:26" ht="12.75" x14ac:dyDescent="0.2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</row>
    <row r="202" spans="1:26" ht="12.75" x14ac:dyDescent="0.2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</row>
    <row r="203" spans="1:26" ht="12.75" x14ac:dyDescent="0.2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</row>
    <row r="204" spans="1:26" ht="12.75" x14ac:dyDescent="0.2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</row>
    <row r="205" spans="1:26" ht="12.75" x14ac:dyDescent="0.2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</row>
    <row r="206" spans="1:26" ht="12.75" x14ac:dyDescent="0.2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</row>
    <row r="207" spans="1:26" ht="12.75" x14ac:dyDescent="0.2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</row>
    <row r="208" spans="1:26" ht="12.75" x14ac:dyDescent="0.2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</row>
    <row r="209" spans="1:26" ht="12.75" x14ac:dyDescent="0.2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</row>
    <row r="210" spans="1:26" ht="12.75" x14ac:dyDescent="0.2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</row>
    <row r="211" spans="1:26" ht="12.75" x14ac:dyDescent="0.2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</row>
    <row r="212" spans="1:26" ht="12.75" x14ac:dyDescent="0.2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</row>
    <row r="213" spans="1:26" ht="12.75" x14ac:dyDescent="0.2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</row>
    <row r="214" spans="1:26" ht="12.75" x14ac:dyDescent="0.2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</row>
    <row r="215" spans="1:26" ht="12.75" x14ac:dyDescent="0.2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</row>
    <row r="216" spans="1:26" ht="12.75" x14ac:dyDescent="0.2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</row>
    <row r="217" spans="1:26" ht="12.75" x14ac:dyDescent="0.2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</row>
    <row r="218" spans="1:26" ht="12.75" x14ac:dyDescent="0.2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</row>
    <row r="219" spans="1:26" ht="12.75" x14ac:dyDescent="0.2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</row>
    <row r="220" spans="1:26" ht="12.75" x14ac:dyDescent="0.2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</row>
    <row r="221" spans="1:26" ht="12.75" x14ac:dyDescent="0.2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</row>
    <row r="222" spans="1:26" ht="12.75" x14ac:dyDescent="0.2">
      <c r="A222" s="128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</row>
    <row r="223" spans="1:26" ht="12.75" x14ac:dyDescent="0.2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</row>
    <row r="224" spans="1:26" ht="12.75" x14ac:dyDescent="0.2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</row>
    <row r="225" spans="1:26" ht="12.75" x14ac:dyDescent="0.2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</row>
    <row r="226" spans="1:26" ht="12.75" x14ac:dyDescent="0.2">
      <c r="A226" s="128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</row>
    <row r="227" spans="1:26" ht="12.75" x14ac:dyDescent="0.2">
      <c r="A227" s="128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</row>
    <row r="228" spans="1:26" ht="12.75" x14ac:dyDescent="0.2">
      <c r="A228" s="128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</row>
    <row r="229" spans="1:26" ht="12.75" x14ac:dyDescent="0.2">
      <c r="A229" s="128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</row>
    <row r="230" spans="1:26" ht="12.75" x14ac:dyDescent="0.2">
      <c r="A230" s="128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</row>
    <row r="231" spans="1:26" ht="12.75" x14ac:dyDescent="0.2">
      <c r="A231" s="128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</row>
    <row r="232" spans="1:26" ht="12.75" x14ac:dyDescent="0.2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</row>
    <row r="233" spans="1:26" ht="12.75" x14ac:dyDescent="0.2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</row>
    <row r="234" spans="1:26" ht="12.75" x14ac:dyDescent="0.2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</row>
    <row r="235" spans="1:26" ht="12.75" x14ac:dyDescent="0.2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</row>
    <row r="236" spans="1:26" ht="12.75" x14ac:dyDescent="0.2">
      <c r="A236" s="128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</row>
    <row r="237" spans="1:26" ht="12.75" x14ac:dyDescent="0.2">
      <c r="A237" s="128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</row>
    <row r="238" spans="1:26" ht="12.75" x14ac:dyDescent="0.2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</row>
    <row r="239" spans="1:26" ht="12.75" x14ac:dyDescent="0.2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</row>
    <row r="240" spans="1:26" ht="12.75" x14ac:dyDescent="0.2">
      <c r="A240" s="128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</row>
    <row r="241" spans="1:26" ht="12.75" x14ac:dyDescent="0.2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</row>
    <row r="242" spans="1:26" ht="12.75" x14ac:dyDescent="0.2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</row>
    <row r="243" spans="1:26" ht="12.75" x14ac:dyDescent="0.2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</row>
    <row r="244" spans="1:26" ht="12.75" x14ac:dyDescent="0.2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</row>
    <row r="245" spans="1:26" ht="12.75" x14ac:dyDescent="0.2">
      <c r="A245" s="128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</row>
    <row r="246" spans="1:26" ht="12.75" x14ac:dyDescent="0.2">
      <c r="A246" s="128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</row>
    <row r="247" spans="1:26" ht="12.75" x14ac:dyDescent="0.2">
      <c r="A247" s="128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</row>
    <row r="248" spans="1:26" ht="12.75" x14ac:dyDescent="0.2">
      <c r="A248" s="128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</row>
    <row r="249" spans="1:26" ht="12.75" x14ac:dyDescent="0.2">
      <c r="A249" s="128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</row>
    <row r="250" spans="1:26" ht="12.75" x14ac:dyDescent="0.2">
      <c r="A250" s="128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</row>
    <row r="251" spans="1:26" ht="12.75" x14ac:dyDescent="0.2">
      <c r="A251" s="128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</row>
    <row r="252" spans="1:26" ht="12.75" x14ac:dyDescent="0.2">
      <c r="A252" s="128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</row>
    <row r="253" spans="1:26" ht="12.75" x14ac:dyDescent="0.2">
      <c r="A253" s="128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</row>
    <row r="254" spans="1:26" ht="12.75" x14ac:dyDescent="0.2">
      <c r="A254" s="128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</row>
    <row r="255" spans="1:26" ht="12.75" x14ac:dyDescent="0.2">
      <c r="A255" s="128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</row>
    <row r="256" spans="1:26" ht="12.75" x14ac:dyDescent="0.2">
      <c r="A256" s="128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</row>
    <row r="257" spans="1:26" ht="12.75" x14ac:dyDescent="0.2">
      <c r="A257" s="128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</row>
    <row r="258" spans="1:26" ht="12.75" x14ac:dyDescent="0.2">
      <c r="A258" s="128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</row>
    <row r="259" spans="1:26" ht="12.75" x14ac:dyDescent="0.2">
      <c r="A259" s="128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</row>
    <row r="260" spans="1:26" ht="12.75" x14ac:dyDescent="0.2">
      <c r="A260" s="128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</row>
    <row r="261" spans="1:26" ht="12.75" x14ac:dyDescent="0.2">
      <c r="A261" s="128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</row>
    <row r="262" spans="1:26" ht="12.75" x14ac:dyDescent="0.2">
      <c r="A262" s="128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</row>
    <row r="263" spans="1:26" ht="12.75" x14ac:dyDescent="0.2">
      <c r="A263" s="128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</row>
    <row r="264" spans="1:26" ht="12.75" x14ac:dyDescent="0.2">
      <c r="A264" s="128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</row>
    <row r="265" spans="1:26" ht="12.75" x14ac:dyDescent="0.2">
      <c r="A265" s="128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</row>
    <row r="266" spans="1:26" ht="12.75" x14ac:dyDescent="0.2">
      <c r="A266" s="128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</row>
    <row r="267" spans="1:26" ht="12.75" x14ac:dyDescent="0.2">
      <c r="A267" s="128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</row>
    <row r="268" spans="1:26" ht="12.75" x14ac:dyDescent="0.2">
      <c r="A268" s="128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</row>
    <row r="269" spans="1:26" ht="12.75" x14ac:dyDescent="0.2">
      <c r="A269" s="128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</row>
    <row r="270" spans="1:26" ht="12.75" x14ac:dyDescent="0.2">
      <c r="A270" s="128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</row>
    <row r="271" spans="1:26" ht="12.75" x14ac:dyDescent="0.2">
      <c r="A271" s="128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</row>
    <row r="272" spans="1:26" ht="12.75" x14ac:dyDescent="0.2">
      <c r="A272" s="128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</row>
    <row r="273" spans="1:26" ht="12.75" x14ac:dyDescent="0.2">
      <c r="A273" s="128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</row>
    <row r="274" spans="1:26" ht="12.75" x14ac:dyDescent="0.2">
      <c r="A274" s="128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</row>
    <row r="275" spans="1:26" ht="12.75" x14ac:dyDescent="0.2">
      <c r="A275" s="128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</row>
    <row r="276" spans="1:26" ht="12.75" x14ac:dyDescent="0.2">
      <c r="A276" s="128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</row>
    <row r="277" spans="1:26" ht="12.75" x14ac:dyDescent="0.2">
      <c r="A277" s="128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</row>
    <row r="278" spans="1:26" ht="12.75" x14ac:dyDescent="0.2">
      <c r="A278" s="128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</row>
    <row r="279" spans="1:26" ht="12.75" x14ac:dyDescent="0.2">
      <c r="A279" s="128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</row>
    <row r="280" spans="1:26" ht="12.75" x14ac:dyDescent="0.2">
      <c r="A280" s="128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</row>
    <row r="281" spans="1:26" ht="12.75" x14ac:dyDescent="0.2">
      <c r="A281" s="128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</row>
    <row r="282" spans="1:26" ht="12.75" x14ac:dyDescent="0.2">
      <c r="A282" s="128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</row>
    <row r="283" spans="1:26" ht="12.75" x14ac:dyDescent="0.2">
      <c r="A283" s="128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</row>
    <row r="284" spans="1:26" ht="12.75" x14ac:dyDescent="0.2">
      <c r="A284" s="128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</row>
    <row r="285" spans="1:26" ht="12.75" x14ac:dyDescent="0.2">
      <c r="A285" s="128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</row>
    <row r="286" spans="1:26" ht="12.75" x14ac:dyDescent="0.2">
      <c r="A286" s="128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</row>
    <row r="287" spans="1:26" ht="12.75" x14ac:dyDescent="0.2">
      <c r="A287" s="128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</row>
    <row r="288" spans="1:26" ht="12.75" x14ac:dyDescent="0.2">
      <c r="A288" s="128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</row>
    <row r="289" spans="1:26" ht="12.75" x14ac:dyDescent="0.2">
      <c r="A289" s="128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</row>
    <row r="290" spans="1:26" ht="12.75" x14ac:dyDescent="0.2">
      <c r="A290" s="128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</row>
    <row r="291" spans="1:26" ht="12.75" x14ac:dyDescent="0.2">
      <c r="A291" s="128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</row>
    <row r="292" spans="1:26" ht="12.75" x14ac:dyDescent="0.2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</row>
    <row r="293" spans="1:26" ht="12.75" x14ac:dyDescent="0.2">
      <c r="A293" s="128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</row>
    <row r="294" spans="1:26" ht="12.75" x14ac:dyDescent="0.2">
      <c r="A294" s="128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</row>
    <row r="295" spans="1:26" ht="12.75" x14ac:dyDescent="0.2">
      <c r="A295" s="128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</row>
    <row r="296" spans="1:26" ht="12.75" x14ac:dyDescent="0.2">
      <c r="A296" s="128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</row>
    <row r="297" spans="1:26" ht="12.75" x14ac:dyDescent="0.2">
      <c r="A297" s="128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</row>
    <row r="298" spans="1:26" ht="12.75" x14ac:dyDescent="0.2">
      <c r="A298" s="128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</row>
    <row r="299" spans="1:26" ht="12.75" x14ac:dyDescent="0.2">
      <c r="A299" s="128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</row>
    <row r="300" spans="1:26" ht="12.75" x14ac:dyDescent="0.2">
      <c r="A300" s="128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</row>
    <row r="301" spans="1:26" ht="12.75" x14ac:dyDescent="0.2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</row>
    <row r="302" spans="1:26" ht="12.75" x14ac:dyDescent="0.2">
      <c r="A302" s="128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</row>
    <row r="303" spans="1:26" ht="12.75" x14ac:dyDescent="0.2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</row>
    <row r="304" spans="1:26" ht="12.75" x14ac:dyDescent="0.2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</row>
    <row r="305" spans="1:26" ht="12.75" x14ac:dyDescent="0.2">
      <c r="A305" s="128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</row>
    <row r="306" spans="1:26" ht="12.75" x14ac:dyDescent="0.2">
      <c r="A306" s="128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</row>
    <row r="307" spans="1:26" ht="12.75" x14ac:dyDescent="0.2">
      <c r="A307" s="128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</row>
    <row r="308" spans="1:26" ht="12.75" x14ac:dyDescent="0.2">
      <c r="A308" s="128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</row>
    <row r="309" spans="1:26" ht="12.75" x14ac:dyDescent="0.2">
      <c r="A309" s="128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</row>
    <row r="310" spans="1:26" ht="12.75" x14ac:dyDescent="0.2">
      <c r="A310" s="128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</row>
    <row r="311" spans="1:26" ht="12.75" x14ac:dyDescent="0.2">
      <c r="A311" s="128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</row>
    <row r="312" spans="1:26" ht="12.75" x14ac:dyDescent="0.2">
      <c r="A312" s="128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</row>
    <row r="313" spans="1:26" ht="12.75" x14ac:dyDescent="0.2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</row>
    <row r="314" spans="1:26" ht="12.75" x14ac:dyDescent="0.2">
      <c r="A314" s="128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</row>
    <row r="315" spans="1:26" ht="12.75" x14ac:dyDescent="0.2">
      <c r="A315" s="128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</row>
    <row r="316" spans="1:26" ht="12.75" x14ac:dyDescent="0.2">
      <c r="A316" s="128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</row>
    <row r="317" spans="1:26" ht="12.75" x14ac:dyDescent="0.2">
      <c r="A317" s="128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</row>
    <row r="318" spans="1:26" ht="12.75" x14ac:dyDescent="0.2">
      <c r="A318" s="128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</row>
    <row r="319" spans="1:26" ht="12.75" x14ac:dyDescent="0.2">
      <c r="A319" s="128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</row>
    <row r="320" spans="1:26" ht="12.75" x14ac:dyDescent="0.2">
      <c r="A320" s="128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</row>
    <row r="321" spans="1:26" ht="12.75" x14ac:dyDescent="0.2">
      <c r="A321" s="128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</row>
    <row r="322" spans="1:26" ht="12.75" x14ac:dyDescent="0.2">
      <c r="A322" s="128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</row>
    <row r="323" spans="1:26" ht="12.75" x14ac:dyDescent="0.2">
      <c r="A323" s="128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</row>
    <row r="324" spans="1:26" ht="12.75" x14ac:dyDescent="0.2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</row>
    <row r="325" spans="1:26" ht="12.75" x14ac:dyDescent="0.2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</row>
    <row r="326" spans="1:26" ht="12.75" x14ac:dyDescent="0.2">
      <c r="A326" s="128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</row>
    <row r="327" spans="1:26" ht="12.75" x14ac:dyDescent="0.2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</row>
    <row r="328" spans="1:26" ht="12.75" x14ac:dyDescent="0.2">
      <c r="A328" s="128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</row>
    <row r="329" spans="1:26" ht="12.75" x14ac:dyDescent="0.2">
      <c r="A329" s="128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</row>
    <row r="330" spans="1:26" ht="12.75" x14ac:dyDescent="0.2">
      <c r="A330" s="128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</row>
    <row r="331" spans="1:26" ht="12.75" x14ac:dyDescent="0.2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</row>
    <row r="332" spans="1:26" ht="12.75" x14ac:dyDescent="0.2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</row>
    <row r="333" spans="1:26" ht="12.75" x14ac:dyDescent="0.2">
      <c r="A333" s="128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</row>
    <row r="334" spans="1:26" ht="12.75" x14ac:dyDescent="0.2">
      <c r="A334" s="128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</row>
    <row r="335" spans="1:26" ht="12.75" x14ac:dyDescent="0.2">
      <c r="A335" s="128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</row>
    <row r="336" spans="1:26" ht="12.75" x14ac:dyDescent="0.2">
      <c r="A336" s="128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</row>
    <row r="337" spans="1:26" ht="12.75" x14ac:dyDescent="0.2">
      <c r="A337" s="128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</row>
    <row r="338" spans="1:26" ht="12.75" x14ac:dyDescent="0.2">
      <c r="A338" s="128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</row>
    <row r="339" spans="1:26" ht="12.75" x14ac:dyDescent="0.2">
      <c r="A339" s="128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</row>
    <row r="340" spans="1:26" ht="12.75" x14ac:dyDescent="0.2">
      <c r="A340" s="128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</row>
    <row r="341" spans="1:26" ht="12.75" x14ac:dyDescent="0.2">
      <c r="A341" s="128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</row>
    <row r="342" spans="1:26" ht="12.75" x14ac:dyDescent="0.2">
      <c r="A342" s="128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</row>
    <row r="343" spans="1:26" ht="12.75" x14ac:dyDescent="0.2">
      <c r="A343" s="128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</row>
    <row r="344" spans="1:26" ht="12.75" x14ac:dyDescent="0.2">
      <c r="A344" s="128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</row>
    <row r="345" spans="1:26" ht="12.75" x14ac:dyDescent="0.2">
      <c r="A345" s="128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</row>
    <row r="346" spans="1:26" ht="12.75" x14ac:dyDescent="0.2">
      <c r="A346" s="128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</row>
    <row r="347" spans="1:26" ht="12.75" x14ac:dyDescent="0.2">
      <c r="A347" s="128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</row>
    <row r="348" spans="1:26" ht="12.75" x14ac:dyDescent="0.2">
      <c r="A348" s="128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</row>
    <row r="349" spans="1:26" ht="12.75" x14ac:dyDescent="0.2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</row>
    <row r="350" spans="1:26" ht="12.75" x14ac:dyDescent="0.2">
      <c r="A350" s="128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</row>
    <row r="351" spans="1:26" ht="12.75" x14ac:dyDescent="0.2">
      <c r="A351" s="128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</row>
    <row r="352" spans="1:26" ht="12.75" x14ac:dyDescent="0.2">
      <c r="A352" s="128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</row>
    <row r="353" spans="1:26" ht="12.75" x14ac:dyDescent="0.2">
      <c r="A353" s="128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</row>
    <row r="354" spans="1:26" ht="12.75" x14ac:dyDescent="0.2">
      <c r="A354" s="128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</row>
    <row r="355" spans="1:26" ht="12.75" x14ac:dyDescent="0.2">
      <c r="A355" s="128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</row>
    <row r="356" spans="1:26" ht="12.75" x14ac:dyDescent="0.2">
      <c r="A356" s="128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</row>
    <row r="357" spans="1:26" ht="12.75" x14ac:dyDescent="0.2">
      <c r="A357" s="128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</row>
    <row r="358" spans="1:26" ht="12.75" x14ac:dyDescent="0.2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</row>
    <row r="359" spans="1:26" ht="12.75" x14ac:dyDescent="0.2">
      <c r="A359" s="128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</row>
    <row r="360" spans="1:26" ht="12.75" x14ac:dyDescent="0.2">
      <c r="A360" s="128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</row>
    <row r="361" spans="1:26" ht="12.75" x14ac:dyDescent="0.2">
      <c r="A361" s="128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</row>
    <row r="362" spans="1:26" ht="12.75" x14ac:dyDescent="0.2">
      <c r="A362" s="128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</row>
    <row r="363" spans="1:26" ht="12.75" x14ac:dyDescent="0.2">
      <c r="A363" s="128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</row>
    <row r="364" spans="1:26" ht="12.75" x14ac:dyDescent="0.2">
      <c r="A364" s="128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</row>
    <row r="365" spans="1:26" ht="12.75" x14ac:dyDescent="0.2">
      <c r="A365" s="128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</row>
    <row r="366" spans="1:26" ht="12.75" x14ac:dyDescent="0.2">
      <c r="A366" s="128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</row>
    <row r="367" spans="1:26" ht="12.75" x14ac:dyDescent="0.2">
      <c r="A367" s="128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</row>
    <row r="368" spans="1:26" ht="12.75" x14ac:dyDescent="0.2">
      <c r="A368" s="128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</row>
    <row r="369" spans="1:26" ht="12.75" x14ac:dyDescent="0.2">
      <c r="A369" s="128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</row>
    <row r="370" spans="1:26" ht="12.75" x14ac:dyDescent="0.2">
      <c r="A370" s="128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</row>
    <row r="371" spans="1:26" ht="12.75" x14ac:dyDescent="0.2">
      <c r="A371" s="128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</row>
    <row r="372" spans="1:26" ht="12.75" x14ac:dyDescent="0.2">
      <c r="A372" s="128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</row>
    <row r="373" spans="1:26" ht="12.75" x14ac:dyDescent="0.2">
      <c r="A373" s="128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</row>
    <row r="374" spans="1:26" ht="12.75" x14ac:dyDescent="0.2">
      <c r="A374" s="128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</row>
    <row r="375" spans="1:26" ht="12.75" x14ac:dyDescent="0.2">
      <c r="A375" s="128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</row>
    <row r="376" spans="1:26" ht="12.75" x14ac:dyDescent="0.2">
      <c r="A376" s="128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</row>
    <row r="377" spans="1:26" ht="12.75" x14ac:dyDescent="0.2">
      <c r="A377" s="128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</row>
    <row r="378" spans="1:26" ht="12.75" x14ac:dyDescent="0.2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</row>
    <row r="379" spans="1:26" ht="12.75" x14ac:dyDescent="0.2">
      <c r="A379" s="128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</row>
    <row r="380" spans="1:26" ht="12.75" x14ac:dyDescent="0.2">
      <c r="A380" s="128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</row>
    <row r="381" spans="1:26" ht="12.75" x14ac:dyDescent="0.2">
      <c r="A381" s="128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</row>
    <row r="382" spans="1:26" ht="12.75" x14ac:dyDescent="0.2">
      <c r="A382" s="128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</row>
    <row r="383" spans="1:26" ht="12.75" x14ac:dyDescent="0.2">
      <c r="A383" s="128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</row>
    <row r="384" spans="1:26" ht="12.75" x14ac:dyDescent="0.2">
      <c r="A384" s="128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</row>
    <row r="385" spans="1:26" ht="12.75" x14ac:dyDescent="0.2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</row>
    <row r="386" spans="1:26" ht="12.75" x14ac:dyDescent="0.2">
      <c r="A386" s="128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</row>
    <row r="387" spans="1:26" ht="12.75" x14ac:dyDescent="0.2">
      <c r="A387" s="128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</row>
    <row r="388" spans="1:26" ht="12.75" x14ac:dyDescent="0.2">
      <c r="A388" s="128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</row>
    <row r="389" spans="1:26" ht="12.75" x14ac:dyDescent="0.2">
      <c r="A389" s="128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</row>
    <row r="390" spans="1:26" ht="12.75" x14ac:dyDescent="0.2">
      <c r="A390" s="128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</row>
    <row r="391" spans="1:26" ht="12.75" x14ac:dyDescent="0.2">
      <c r="A391" s="128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</row>
    <row r="392" spans="1:26" ht="12.75" x14ac:dyDescent="0.2">
      <c r="A392" s="128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</row>
    <row r="393" spans="1:26" ht="12.75" x14ac:dyDescent="0.2">
      <c r="A393" s="128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</row>
    <row r="394" spans="1:26" ht="12.75" x14ac:dyDescent="0.2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</row>
    <row r="395" spans="1:26" ht="12.75" x14ac:dyDescent="0.2">
      <c r="A395" s="128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</row>
    <row r="396" spans="1:26" ht="12.75" x14ac:dyDescent="0.2">
      <c r="A396" s="128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</row>
    <row r="397" spans="1:26" ht="12.75" x14ac:dyDescent="0.2">
      <c r="A397" s="128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</row>
    <row r="398" spans="1:26" ht="12.75" x14ac:dyDescent="0.2">
      <c r="A398" s="128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</row>
    <row r="399" spans="1:26" ht="12.75" x14ac:dyDescent="0.2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</row>
    <row r="400" spans="1:26" ht="12.75" x14ac:dyDescent="0.2">
      <c r="A400" s="128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</row>
    <row r="401" spans="1:26" ht="12.75" x14ac:dyDescent="0.2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</row>
    <row r="402" spans="1:26" ht="12.75" x14ac:dyDescent="0.2">
      <c r="A402" s="128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</row>
    <row r="403" spans="1:26" ht="12.75" x14ac:dyDescent="0.2">
      <c r="A403" s="128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</row>
    <row r="404" spans="1:26" ht="12.75" x14ac:dyDescent="0.2">
      <c r="A404" s="128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</row>
    <row r="405" spans="1:26" ht="12.75" x14ac:dyDescent="0.2">
      <c r="A405" s="128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</row>
    <row r="406" spans="1:26" ht="12.75" x14ac:dyDescent="0.2">
      <c r="A406" s="128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</row>
    <row r="407" spans="1:26" ht="12.75" x14ac:dyDescent="0.2">
      <c r="A407" s="128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</row>
    <row r="408" spans="1:26" ht="12.75" x14ac:dyDescent="0.2">
      <c r="A408" s="128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</row>
    <row r="409" spans="1:26" ht="12.75" x14ac:dyDescent="0.2">
      <c r="A409" s="128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</row>
    <row r="410" spans="1:26" ht="12.75" x14ac:dyDescent="0.2">
      <c r="A410" s="128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</row>
    <row r="411" spans="1:26" ht="12.75" x14ac:dyDescent="0.2">
      <c r="A411" s="128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</row>
    <row r="412" spans="1:26" ht="12.75" x14ac:dyDescent="0.2">
      <c r="A412" s="128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</row>
    <row r="413" spans="1:26" ht="12.75" x14ac:dyDescent="0.2">
      <c r="A413" s="128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</row>
    <row r="414" spans="1:26" ht="12.75" x14ac:dyDescent="0.2">
      <c r="A414" s="128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</row>
    <row r="415" spans="1:26" ht="12.75" x14ac:dyDescent="0.2">
      <c r="A415" s="128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</row>
    <row r="416" spans="1:26" ht="12.75" x14ac:dyDescent="0.2">
      <c r="A416" s="128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</row>
    <row r="417" spans="1:26" ht="12.75" x14ac:dyDescent="0.2">
      <c r="A417" s="128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</row>
    <row r="418" spans="1:26" ht="12.75" x14ac:dyDescent="0.2">
      <c r="A418" s="128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</row>
    <row r="419" spans="1:26" ht="12.75" x14ac:dyDescent="0.2">
      <c r="A419" s="128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</row>
    <row r="420" spans="1:26" ht="12.75" x14ac:dyDescent="0.2">
      <c r="A420" s="128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</row>
    <row r="421" spans="1:26" ht="12.75" x14ac:dyDescent="0.2">
      <c r="A421" s="128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</row>
    <row r="422" spans="1:26" ht="12.75" x14ac:dyDescent="0.2">
      <c r="A422" s="128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</row>
    <row r="423" spans="1:26" ht="12.75" x14ac:dyDescent="0.2">
      <c r="A423" s="128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</row>
    <row r="424" spans="1:26" ht="12.75" x14ac:dyDescent="0.2">
      <c r="A424" s="128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</row>
    <row r="425" spans="1:26" ht="12.75" x14ac:dyDescent="0.2">
      <c r="A425" s="128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</row>
    <row r="426" spans="1:26" ht="12.75" x14ac:dyDescent="0.2">
      <c r="A426" s="128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</row>
    <row r="427" spans="1:26" ht="12.75" x14ac:dyDescent="0.2">
      <c r="A427" s="128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</row>
    <row r="428" spans="1:26" ht="12.75" x14ac:dyDescent="0.2">
      <c r="A428" s="128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</row>
    <row r="429" spans="1:26" ht="12.75" x14ac:dyDescent="0.2">
      <c r="A429" s="128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</row>
    <row r="430" spans="1:26" ht="12.75" x14ac:dyDescent="0.2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</row>
    <row r="431" spans="1:26" ht="12.75" x14ac:dyDescent="0.2">
      <c r="A431" s="128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</row>
    <row r="432" spans="1:26" ht="12.75" x14ac:dyDescent="0.2">
      <c r="A432" s="128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</row>
    <row r="433" spans="1:26" ht="12.75" x14ac:dyDescent="0.2">
      <c r="A433" s="128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</row>
    <row r="434" spans="1:26" ht="12.75" x14ac:dyDescent="0.2">
      <c r="A434" s="128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</row>
    <row r="435" spans="1:26" ht="12.75" x14ac:dyDescent="0.2">
      <c r="A435" s="128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</row>
    <row r="436" spans="1:26" ht="12.75" x14ac:dyDescent="0.2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</row>
    <row r="437" spans="1:26" ht="12.75" x14ac:dyDescent="0.2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</row>
    <row r="438" spans="1:26" ht="12.75" x14ac:dyDescent="0.2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</row>
    <row r="439" spans="1:26" ht="12.75" x14ac:dyDescent="0.2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</row>
    <row r="440" spans="1:26" ht="12.75" x14ac:dyDescent="0.2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</row>
    <row r="441" spans="1:26" ht="12.75" x14ac:dyDescent="0.2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</row>
    <row r="442" spans="1:26" ht="12.75" x14ac:dyDescent="0.2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</row>
    <row r="443" spans="1:26" ht="12.75" x14ac:dyDescent="0.2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</row>
    <row r="444" spans="1:26" ht="12.75" x14ac:dyDescent="0.2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</row>
    <row r="445" spans="1:26" ht="12.75" x14ac:dyDescent="0.2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</row>
    <row r="446" spans="1:26" ht="12.75" x14ac:dyDescent="0.2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</row>
    <row r="447" spans="1:26" ht="12.75" x14ac:dyDescent="0.2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</row>
    <row r="448" spans="1:26" ht="12.75" x14ac:dyDescent="0.2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</row>
    <row r="449" spans="1:26" ht="12.75" x14ac:dyDescent="0.2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</row>
    <row r="450" spans="1:26" ht="12.75" x14ac:dyDescent="0.2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</row>
    <row r="451" spans="1:26" ht="12.75" x14ac:dyDescent="0.2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</row>
    <row r="452" spans="1:26" ht="12.75" x14ac:dyDescent="0.2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</row>
    <row r="453" spans="1:26" ht="12.75" x14ac:dyDescent="0.2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</row>
    <row r="454" spans="1:26" ht="12.75" x14ac:dyDescent="0.2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</row>
    <row r="455" spans="1:26" ht="12.75" x14ac:dyDescent="0.2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</row>
    <row r="456" spans="1:26" ht="12.75" x14ac:dyDescent="0.2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</row>
    <row r="457" spans="1:26" ht="12.75" x14ac:dyDescent="0.2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</row>
    <row r="458" spans="1:26" ht="12.75" x14ac:dyDescent="0.2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</row>
    <row r="459" spans="1:26" ht="12.75" x14ac:dyDescent="0.2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</row>
    <row r="460" spans="1:26" ht="12.75" x14ac:dyDescent="0.2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</row>
    <row r="461" spans="1:26" ht="12.75" x14ac:dyDescent="0.2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</row>
    <row r="462" spans="1:26" ht="12.75" x14ac:dyDescent="0.2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</row>
    <row r="463" spans="1:26" ht="12.75" x14ac:dyDescent="0.2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</row>
    <row r="464" spans="1:26" ht="12.75" x14ac:dyDescent="0.2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</row>
    <row r="465" spans="1:26" ht="12.75" x14ac:dyDescent="0.2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</row>
    <row r="466" spans="1:26" ht="12.75" x14ac:dyDescent="0.2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</row>
    <row r="467" spans="1:26" ht="12.75" x14ac:dyDescent="0.2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</row>
    <row r="468" spans="1:26" ht="12.75" x14ac:dyDescent="0.2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</row>
    <row r="469" spans="1:26" ht="12.75" x14ac:dyDescent="0.2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</row>
    <row r="470" spans="1:26" ht="12.75" x14ac:dyDescent="0.2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</row>
    <row r="471" spans="1:26" ht="12.75" x14ac:dyDescent="0.2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</row>
    <row r="472" spans="1:26" ht="12.75" x14ac:dyDescent="0.2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</row>
    <row r="473" spans="1:26" ht="12.75" x14ac:dyDescent="0.2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</row>
    <row r="474" spans="1:26" ht="12.75" x14ac:dyDescent="0.2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</row>
    <row r="475" spans="1:26" ht="12.75" x14ac:dyDescent="0.2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</row>
    <row r="476" spans="1:26" ht="12.75" x14ac:dyDescent="0.2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</row>
    <row r="477" spans="1:26" ht="12.75" x14ac:dyDescent="0.2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</row>
    <row r="478" spans="1:26" ht="12.75" x14ac:dyDescent="0.2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</row>
    <row r="479" spans="1:26" ht="12.75" x14ac:dyDescent="0.2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</row>
    <row r="480" spans="1:26" ht="12.75" x14ac:dyDescent="0.2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</row>
    <row r="481" spans="1:26" ht="12.75" x14ac:dyDescent="0.2">
      <c r="A481" s="128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</row>
    <row r="482" spans="1:26" ht="12.75" x14ac:dyDescent="0.2">
      <c r="A482" s="128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</row>
    <row r="483" spans="1:26" ht="12.75" x14ac:dyDescent="0.2">
      <c r="A483" s="128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</row>
    <row r="484" spans="1:26" ht="12.75" x14ac:dyDescent="0.2">
      <c r="A484" s="128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</row>
    <row r="485" spans="1:26" ht="12.75" x14ac:dyDescent="0.2">
      <c r="A485" s="128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</row>
    <row r="486" spans="1:26" ht="12.75" x14ac:dyDescent="0.2">
      <c r="A486" s="128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</row>
    <row r="487" spans="1:26" ht="12.75" x14ac:dyDescent="0.2">
      <c r="A487" s="128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</row>
    <row r="488" spans="1:26" ht="12.75" x14ac:dyDescent="0.2">
      <c r="A488" s="128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</row>
    <row r="489" spans="1:26" ht="12.75" x14ac:dyDescent="0.2">
      <c r="A489" s="128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</row>
    <row r="490" spans="1:26" ht="12.75" x14ac:dyDescent="0.2">
      <c r="A490" s="128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</row>
    <row r="491" spans="1:26" ht="12.75" x14ac:dyDescent="0.2">
      <c r="A491" s="128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</row>
    <row r="492" spans="1:26" ht="12.75" x14ac:dyDescent="0.2">
      <c r="A492" s="128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</row>
    <row r="493" spans="1:26" ht="12.75" x14ac:dyDescent="0.2">
      <c r="A493" s="128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</row>
    <row r="494" spans="1:26" ht="12.75" x14ac:dyDescent="0.2">
      <c r="A494" s="128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</row>
    <row r="495" spans="1:26" ht="12.75" x14ac:dyDescent="0.2">
      <c r="A495" s="128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</row>
    <row r="496" spans="1:26" ht="12.75" x14ac:dyDescent="0.2">
      <c r="A496" s="128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</row>
    <row r="497" spans="1:26" ht="12.75" x14ac:dyDescent="0.2">
      <c r="A497" s="128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</row>
    <row r="498" spans="1:26" ht="12.75" x14ac:dyDescent="0.2">
      <c r="A498" s="128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</row>
    <row r="499" spans="1:26" ht="12.75" x14ac:dyDescent="0.2">
      <c r="A499" s="128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</row>
    <row r="500" spans="1:26" ht="12.75" x14ac:dyDescent="0.2">
      <c r="A500" s="128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</row>
    <row r="501" spans="1:26" ht="12.75" x14ac:dyDescent="0.2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</row>
    <row r="502" spans="1:26" ht="12.75" x14ac:dyDescent="0.2">
      <c r="A502" s="128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</row>
    <row r="503" spans="1:26" ht="12.75" x14ac:dyDescent="0.2">
      <c r="A503" s="128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</row>
    <row r="504" spans="1:26" ht="12.75" x14ac:dyDescent="0.2">
      <c r="A504" s="128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</row>
    <row r="505" spans="1:26" ht="12.75" x14ac:dyDescent="0.2">
      <c r="A505" s="128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</row>
    <row r="506" spans="1:26" ht="12.75" x14ac:dyDescent="0.2">
      <c r="A506" s="128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</row>
    <row r="507" spans="1:26" ht="12.75" x14ac:dyDescent="0.2">
      <c r="A507" s="128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</row>
    <row r="508" spans="1:26" ht="12.75" x14ac:dyDescent="0.2">
      <c r="A508" s="128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</row>
    <row r="509" spans="1:26" ht="12.75" x14ac:dyDescent="0.2">
      <c r="A509" s="128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</row>
    <row r="510" spans="1:26" ht="12.75" x14ac:dyDescent="0.2">
      <c r="A510" s="128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</row>
    <row r="511" spans="1:26" ht="12.75" x14ac:dyDescent="0.2">
      <c r="A511" s="128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</row>
    <row r="512" spans="1:26" ht="12.75" x14ac:dyDescent="0.2">
      <c r="A512" s="128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</row>
    <row r="513" spans="1:26" ht="12.75" x14ac:dyDescent="0.2">
      <c r="A513" s="128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</row>
    <row r="514" spans="1:26" ht="12.75" x14ac:dyDescent="0.2">
      <c r="A514" s="128"/>
      <c r="B514" s="128"/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</row>
    <row r="515" spans="1:26" ht="12.75" x14ac:dyDescent="0.2">
      <c r="A515" s="128"/>
      <c r="B515" s="128"/>
      <c r="C515" s="128"/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</row>
    <row r="516" spans="1:26" ht="12.75" x14ac:dyDescent="0.2">
      <c r="A516" s="128"/>
      <c r="B516" s="128"/>
      <c r="C516" s="128"/>
      <c r="D516" s="128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</row>
    <row r="517" spans="1:26" ht="12.75" x14ac:dyDescent="0.2">
      <c r="A517" s="128"/>
      <c r="B517" s="128"/>
      <c r="C517" s="128"/>
      <c r="D517" s="128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</row>
    <row r="518" spans="1:26" ht="12.75" x14ac:dyDescent="0.2">
      <c r="A518" s="128"/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</row>
    <row r="519" spans="1:26" ht="12.75" x14ac:dyDescent="0.2">
      <c r="A519" s="128"/>
      <c r="B519" s="128"/>
      <c r="C519" s="128"/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</row>
    <row r="520" spans="1:26" ht="12.75" x14ac:dyDescent="0.2">
      <c r="A520" s="128"/>
      <c r="B520" s="128"/>
      <c r="C520" s="128"/>
      <c r="D520" s="128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</row>
    <row r="521" spans="1:26" ht="12.75" x14ac:dyDescent="0.2">
      <c r="A521" s="128"/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</row>
    <row r="522" spans="1:26" ht="12.75" x14ac:dyDescent="0.2">
      <c r="A522" s="128"/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</row>
    <row r="523" spans="1:26" ht="12.75" x14ac:dyDescent="0.2">
      <c r="A523" s="128"/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</row>
    <row r="524" spans="1:26" ht="12.75" x14ac:dyDescent="0.2">
      <c r="A524" s="128"/>
      <c r="B524" s="128"/>
      <c r="C524" s="128"/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</row>
    <row r="525" spans="1:26" ht="12.75" x14ac:dyDescent="0.2">
      <c r="A525" s="128"/>
      <c r="B525" s="128"/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</row>
    <row r="526" spans="1:26" ht="12.75" x14ac:dyDescent="0.2">
      <c r="A526" s="128"/>
      <c r="B526" s="128"/>
      <c r="C526" s="128"/>
      <c r="D526" s="128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</row>
    <row r="527" spans="1:26" ht="12.75" x14ac:dyDescent="0.2">
      <c r="A527" s="128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</row>
    <row r="528" spans="1:26" ht="12.75" x14ac:dyDescent="0.2">
      <c r="A528" s="128"/>
      <c r="B528" s="128"/>
      <c r="C528" s="128"/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</row>
    <row r="529" spans="1:26" ht="12.75" x14ac:dyDescent="0.2">
      <c r="A529" s="128"/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</row>
    <row r="530" spans="1:26" ht="12.75" x14ac:dyDescent="0.2">
      <c r="A530" s="128"/>
      <c r="B530" s="128"/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</row>
    <row r="531" spans="1:26" ht="12.75" x14ac:dyDescent="0.2">
      <c r="A531" s="128"/>
      <c r="B531" s="128"/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</row>
    <row r="532" spans="1:26" ht="12.75" x14ac:dyDescent="0.2">
      <c r="A532" s="128"/>
      <c r="B532" s="128"/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</row>
    <row r="533" spans="1:26" ht="12.75" x14ac:dyDescent="0.2">
      <c r="A533" s="128"/>
      <c r="B533" s="128"/>
      <c r="C533" s="128"/>
      <c r="D533" s="128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</row>
    <row r="534" spans="1:26" ht="12.75" x14ac:dyDescent="0.2">
      <c r="A534" s="128"/>
      <c r="B534" s="128"/>
      <c r="C534" s="128"/>
      <c r="D534" s="128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</row>
    <row r="535" spans="1:26" ht="12.75" x14ac:dyDescent="0.2">
      <c r="A535" s="128"/>
      <c r="B535" s="128"/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</row>
    <row r="536" spans="1:26" ht="12.75" x14ac:dyDescent="0.2">
      <c r="A536" s="128"/>
      <c r="B536" s="128"/>
      <c r="C536" s="128"/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</row>
    <row r="537" spans="1:26" ht="12.75" x14ac:dyDescent="0.2">
      <c r="A537" s="128"/>
      <c r="B537" s="128"/>
      <c r="C537" s="128"/>
      <c r="D537" s="128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</row>
    <row r="538" spans="1:26" ht="12.75" x14ac:dyDescent="0.2">
      <c r="A538" s="128"/>
      <c r="B538" s="128"/>
      <c r="C538" s="128"/>
      <c r="D538" s="128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</row>
    <row r="539" spans="1:26" ht="12.75" x14ac:dyDescent="0.2">
      <c r="A539" s="128"/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</row>
    <row r="540" spans="1:26" ht="12.75" x14ac:dyDescent="0.2">
      <c r="A540" s="128"/>
      <c r="B540" s="128"/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</row>
    <row r="541" spans="1:26" ht="12.75" x14ac:dyDescent="0.2">
      <c r="A541" s="128"/>
      <c r="B541" s="128"/>
      <c r="C541" s="128"/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</row>
    <row r="542" spans="1:26" ht="12.75" x14ac:dyDescent="0.2">
      <c r="A542" s="128"/>
      <c r="B542" s="128"/>
      <c r="C542" s="128"/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</row>
    <row r="543" spans="1:26" ht="12.75" x14ac:dyDescent="0.2">
      <c r="A543" s="128"/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</row>
    <row r="544" spans="1:26" ht="12.75" x14ac:dyDescent="0.2">
      <c r="A544" s="128"/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</row>
    <row r="545" spans="1:26" ht="12.75" x14ac:dyDescent="0.2">
      <c r="A545" s="128"/>
      <c r="B545" s="128"/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</row>
    <row r="546" spans="1:26" ht="12.75" x14ac:dyDescent="0.2">
      <c r="A546" s="128"/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</row>
    <row r="547" spans="1:26" ht="12.75" x14ac:dyDescent="0.2">
      <c r="A547" s="128"/>
      <c r="B547" s="128"/>
      <c r="C547" s="128"/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</row>
    <row r="548" spans="1:26" ht="12.75" x14ac:dyDescent="0.2">
      <c r="A548" s="128"/>
      <c r="B548" s="128"/>
      <c r="C548" s="128"/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</row>
    <row r="549" spans="1:26" ht="12.75" x14ac:dyDescent="0.2">
      <c r="A549" s="128"/>
      <c r="B549" s="128"/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</row>
    <row r="550" spans="1:26" ht="12.75" x14ac:dyDescent="0.2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</row>
    <row r="551" spans="1:26" ht="12.75" x14ac:dyDescent="0.2">
      <c r="A551" s="128"/>
      <c r="B551" s="128"/>
      <c r="C551" s="128"/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</row>
    <row r="552" spans="1:26" ht="12.75" x14ac:dyDescent="0.2">
      <c r="A552" s="128"/>
      <c r="B552" s="128"/>
      <c r="C552" s="128"/>
      <c r="D552" s="128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</row>
    <row r="553" spans="1:26" ht="12.75" x14ac:dyDescent="0.2">
      <c r="A553" s="128"/>
      <c r="B553" s="128"/>
      <c r="C553" s="128"/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</row>
    <row r="554" spans="1:26" ht="12.75" x14ac:dyDescent="0.2">
      <c r="A554" s="128"/>
      <c r="B554" s="128"/>
      <c r="C554" s="128"/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</row>
    <row r="555" spans="1:26" ht="12.75" x14ac:dyDescent="0.2">
      <c r="A555" s="128"/>
      <c r="B555" s="128"/>
      <c r="C555" s="128"/>
      <c r="D555" s="128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</row>
    <row r="556" spans="1:26" ht="12.75" x14ac:dyDescent="0.2">
      <c r="A556" s="128"/>
      <c r="B556" s="128"/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</row>
    <row r="557" spans="1:26" ht="12.75" x14ac:dyDescent="0.2">
      <c r="A557" s="128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</row>
    <row r="558" spans="1:26" ht="12.75" x14ac:dyDescent="0.2">
      <c r="A558" s="128"/>
      <c r="B558" s="128"/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</row>
    <row r="559" spans="1:26" ht="12.75" x14ac:dyDescent="0.2">
      <c r="A559" s="128"/>
      <c r="B559" s="128"/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</row>
    <row r="560" spans="1:26" ht="12.75" x14ac:dyDescent="0.2">
      <c r="A560" s="128"/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</row>
    <row r="561" spans="1:26" ht="12.75" x14ac:dyDescent="0.2">
      <c r="A561" s="128"/>
      <c r="B561" s="128"/>
      <c r="C561" s="128"/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</row>
    <row r="562" spans="1:26" ht="12.75" x14ac:dyDescent="0.2">
      <c r="A562" s="128"/>
      <c r="B562" s="128"/>
      <c r="C562" s="128"/>
      <c r="D562" s="128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</row>
    <row r="563" spans="1:26" ht="12.75" x14ac:dyDescent="0.2">
      <c r="A563" s="128"/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</row>
    <row r="564" spans="1:26" ht="12.75" x14ac:dyDescent="0.2">
      <c r="A564" s="128"/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</row>
    <row r="565" spans="1:26" ht="12.75" x14ac:dyDescent="0.2">
      <c r="A565" s="128"/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</row>
    <row r="566" spans="1:26" ht="12.75" x14ac:dyDescent="0.2">
      <c r="A566" s="128"/>
      <c r="B566" s="128"/>
      <c r="C566" s="128"/>
      <c r="D566" s="128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</row>
    <row r="567" spans="1:26" ht="12.75" x14ac:dyDescent="0.2">
      <c r="A567" s="128"/>
      <c r="B567" s="128"/>
      <c r="C567" s="128"/>
      <c r="D567" s="128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</row>
    <row r="568" spans="1:26" ht="12.75" x14ac:dyDescent="0.2">
      <c r="A568" s="128"/>
      <c r="B568" s="128"/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</row>
    <row r="569" spans="1:26" ht="12.75" x14ac:dyDescent="0.2">
      <c r="A569" s="128"/>
      <c r="B569" s="128"/>
      <c r="C569" s="128"/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</row>
    <row r="570" spans="1:26" ht="12.75" x14ac:dyDescent="0.2">
      <c r="A570" s="128"/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</row>
    <row r="571" spans="1:26" ht="12.75" x14ac:dyDescent="0.2">
      <c r="A571" s="128"/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</row>
    <row r="572" spans="1:26" ht="12.75" x14ac:dyDescent="0.2">
      <c r="A572" s="128"/>
      <c r="B572" s="128"/>
      <c r="C572" s="128"/>
      <c r="D572" s="128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</row>
    <row r="573" spans="1:26" ht="12.75" x14ac:dyDescent="0.2">
      <c r="A573" s="128"/>
      <c r="B573" s="128"/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</row>
    <row r="574" spans="1:26" ht="12.75" x14ac:dyDescent="0.2">
      <c r="A574" s="128"/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</row>
    <row r="575" spans="1:26" ht="12.75" x14ac:dyDescent="0.2">
      <c r="A575" s="128"/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</row>
    <row r="576" spans="1:26" ht="12.75" x14ac:dyDescent="0.2">
      <c r="A576" s="128"/>
      <c r="B576" s="128"/>
      <c r="C576" s="128"/>
      <c r="D576" s="128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</row>
    <row r="577" spans="1:26" ht="12.75" x14ac:dyDescent="0.2">
      <c r="A577" s="128"/>
      <c r="B577" s="128"/>
      <c r="C577" s="128"/>
      <c r="D577" s="128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</row>
    <row r="578" spans="1:26" ht="12.75" x14ac:dyDescent="0.2">
      <c r="A578" s="128"/>
      <c r="B578" s="128"/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</row>
    <row r="579" spans="1:26" ht="12.75" x14ac:dyDescent="0.2">
      <c r="A579" s="128"/>
      <c r="B579" s="128"/>
      <c r="C579" s="128"/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</row>
    <row r="580" spans="1:26" ht="12.75" x14ac:dyDescent="0.2">
      <c r="A580" s="128"/>
      <c r="B580" s="128"/>
      <c r="C580" s="128"/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</row>
    <row r="581" spans="1:26" ht="12.75" x14ac:dyDescent="0.2">
      <c r="A581" s="128"/>
      <c r="B581" s="128"/>
      <c r="C581" s="128"/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</row>
    <row r="582" spans="1:26" ht="12.75" x14ac:dyDescent="0.2">
      <c r="A582" s="128"/>
      <c r="B582" s="128"/>
      <c r="C582" s="128"/>
      <c r="D582" s="128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</row>
    <row r="583" spans="1:26" ht="12.75" x14ac:dyDescent="0.2">
      <c r="A583" s="128"/>
      <c r="B583" s="128"/>
      <c r="C583" s="128"/>
      <c r="D583" s="128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</row>
    <row r="584" spans="1:26" ht="12.75" x14ac:dyDescent="0.2">
      <c r="A584" s="128"/>
      <c r="B584" s="128"/>
      <c r="C584" s="128"/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</row>
    <row r="585" spans="1:26" ht="12.75" x14ac:dyDescent="0.2">
      <c r="A585" s="128"/>
      <c r="B585" s="128"/>
      <c r="C585" s="128"/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</row>
    <row r="586" spans="1:26" ht="12.75" x14ac:dyDescent="0.2">
      <c r="A586" s="128"/>
      <c r="B586" s="128"/>
      <c r="C586" s="128"/>
      <c r="D586" s="128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</row>
    <row r="587" spans="1:26" ht="12.75" x14ac:dyDescent="0.2">
      <c r="A587" s="128"/>
      <c r="B587" s="128"/>
      <c r="C587" s="128"/>
      <c r="D587" s="128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</row>
    <row r="588" spans="1:26" ht="12.75" x14ac:dyDescent="0.2">
      <c r="A588" s="128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</row>
    <row r="589" spans="1:26" ht="12.75" x14ac:dyDescent="0.2">
      <c r="A589" s="128"/>
      <c r="B589" s="128"/>
      <c r="C589" s="128"/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</row>
    <row r="590" spans="1:26" ht="12.75" x14ac:dyDescent="0.2">
      <c r="A590" s="128"/>
      <c r="B590" s="128"/>
      <c r="C590" s="128"/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</row>
    <row r="591" spans="1:26" ht="12.75" x14ac:dyDescent="0.2">
      <c r="A591" s="128"/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</row>
    <row r="592" spans="1:26" ht="12.75" x14ac:dyDescent="0.2">
      <c r="A592" s="128"/>
      <c r="B592" s="128"/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</row>
    <row r="593" spans="1:26" ht="12.75" x14ac:dyDescent="0.2">
      <c r="A593" s="128"/>
      <c r="B593" s="128"/>
      <c r="C593" s="128"/>
      <c r="D593" s="128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</row>
    <row r="594" spans="1:26" ht="12.75" x14ac:dyDescent="0.2">
      <c r="A594" s="128"/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</row>
    <row r="595" spans="1:26" ht="12.75" x14ac:dyDescent="0.2">
      <c r="A595" s="128"/>
      <c r="B595" s="128"/>
      <c r="C595" s="128"/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</row>
    <row r="596" spans="1:26" ht="12.75" x14ac:dyDescent="0.2">
      <c r="A596" s="128"/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</row>
    <row r="597" spans="1:26" ht="12.75" x14ac:dyDescent="0.2">
      <c r="A597" s="128"/>
      <c r="B597" s="128"/>
      <c r="C597" s="128"/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</row>
    <row r="598" spans="1:26" ht="12.75" x14ac:dyDescent="0.2">
      <c r="A598" s="128"/>
      <c r="B598" s="128"/>
      <c r="C598" s="128"/>
      <c r="D598" s="128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</row>
    <row r="599" spans="1:26" ht="12.75" x14ac:dyDescent="0.2">
      <c r="A599" s="128"/>
      <c r="B599" s="128"/>
      <c r="C599" s="128"/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</row>
    <row r="600" spans="1:26" ht="12.75" x14ac:dyDescent="0.2">
      <c r="A600" s="128"/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</row>
    <row r="601" spans="1:26" ht="12.75" x14ac:dyDescent="0.2">
      <c r="A601" s="128"/>
      <c r="B601" s="128"/>
      <c r="C601" s="128"/>
      <c r="D601" s="128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</row>
    <row r="602" spans="1:26" ht="12.75" x14ac:dyDescent="0.2">
      <c r="A602" s="128"/>
      <c r="B602" s="128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</row>
    <row r="603" spans="1:26" ht="12.75" x14ac:dyDescent="0.2">
      <c r="A603" s="128"/>
      <c r="B603" s="128"/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</row>
    <row r="604" spans="1:26" ht="12.75" x14ac:dyDescent="0.2">
      <c r="A604" s="128"/>
      <c r="B604" s="128"/>
      <c r="C604" s="128"/>
      <c r="D604" s="128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</row>
    <row r="605" spans="1:26" ht="12.75" x14ac:dyDescent="0.2">
      <c r="A605" s="128"/>
      <c r="B605" s="128"/>
      <c r="C605" s="128"/>
      <c r="D605" s="128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</row>
    <row r="606" spans="1:26" ht="12.75" x14ac:dyDescent="0.2">
      <c r="A606" s="128"/>
      <c r="B606" s="128"/>
      <c r="C606" s="128"/>
      <c r="D606" s="128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</row>
    <row r="607" spans="1:26" ht="12.75" x14ac:dyDescent="0.2">
      <c r="A607" s="128"/>
      <c r="B607" s="128"/>
      <c r="C607" s="128"/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</row>
    <row r="608" spans="1:26" ht="12.75" x14ac:dyDescent="0.2">
      <c r="A608" s="128"/>
      <c r="B608" s="128"/>
      <c r="C608" s="128"/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</row>
    <row r="609" spans="1:26" ht="12.75" x14ac:dyDescent="0.2">
      <c r="A609" s="128"/>
      <c r="B609" s="128"/>
      <c r="C609" s="128"/>
      <c r="D609" s="128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</row>
    <row r="610" spans="1:26" ht="12.75" x14ac:dyDescent="0.2">
      <c r="A610" s="128"/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</row>
    <row r="611" spans="1:26" ht="12.75" x14ac:dyDescent="0.2">
      <c r="A611" s="128"/>
      <c r="B611" s="128"/>
      <c r="C611" s="128"/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</row>
    <row r="612" spans="1:26" ht="12.75" x14ac:dyDescent="0.2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</row>
    <row r="613" spans="1:26" ht="12.75" x14ac:dyDescent="0.2">
      <c r="A613" s="128"/>
      <c r="B613" s="128"/>
      <c r="C613" s="128"/>
      <c r="D613" s="128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</row>
    <row r="614" spans="1:26" ht="12.75" x14ac:dyDescent="0.2">
      <c r="A614" s="128"/>
      <c r="B614" s="128"/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</row>
    <row r="615" spans="1:26" ht="12.75" x14ac:dyDescent="0.2">
      <c r="A615" s="128"/>
      <c r="B615" s="128"/>
      <c r="C615" s="128"/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</row>
    <row r="616" spans="1:26" ht="12.75" x14ac:dyDescent="0.2">
      <c r="A616" s="128"/>
      <c r="B616" s="128"/>
      <c r="C616" s="128"/>
      <c r="D616" s="128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</row>
    <row r="617" spans="1:26" ht="12.75" x14ac:dyDescent="0.2">
      <c r="A617" s="128"/>
      <c r="B617" s="128"/>
      <c r="C617" s="128"/>
      <c r="D617" s="128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</row>
    <row r="618" spans="1:26" ht="12.75" x14ac:dyDescent="0.2">
      <c r="A618" s="128"/>
      <c r="B618" s="128"/>
      <c r="C618" s="128"/>
      <c r="D618" s="128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</row>
    <row r="619" spans="1:26" ht="12.75" x14ac:dyDescent="0.2">
      <c r="A619" s="128"/>
      <c r="B619" s="128"/>
      <c r="C619" s="128"/>
      <c r="D619" s="128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</row>
    <row r="620" spans="1:26" ht="12.75" x14ac:dyDescent="0.2">
      <c r="A620" s="128"/>
      <c r="B620" s="128"/>
      <c r="C620" s="128"/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</row>
    <row r="621" spans="1:26" ht="12.75" x14ac:dyDescent="0.2">
      <c r="A621" s="128"/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</row>
    <row r="622" spans="1:26" ht="12.75" x14ac:dyDescent="0.2">
      <c r="A622" s="128"/>
      <c r="B622" s="128"/>
      <c r="C622" s="128"/>
      <c r="D622" s="128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</row>
    <row r="623" spans="1:26" ht="12.75" x14ac:dyDescent="0.2">
      <c r="A623" s="128"/>
      <c r="B623" s="128"/>
      <c r="C623" s="128"/>
      <c r="D623" s="128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</row>
    <row r="624" spans="1:26" ht="12.75" x14ac:dyDescent="0.2">
      <c r="A624" s="128"/>
      <c r="B624" s="128"/>
      <c r="C624" s="128"/>
      <c r="D624" s="128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</row>
    <row r="625" spans="1:26" ht="12.75" x14ac:dyDescent="0.2">
      <c r="A625" s="128"/>
      <c r="B625" s="128"/>
      <c r="C625" s="128"/>
      <c r="D625" s="128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</row>
    <row r="626" spans="1:26" ht="12.75" x14ac:dyDescent="0.2">
      <c r="A626" s="128"/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</row>
    <row r="627" spans="1:26" ht="12.75" x14ac:dyDescent="0.2">
      <c r="A627" s="128"/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</row>
    <row r="628" spans="1:26" ht="12.75" x14ac:dyDescent="0.2">
      <c r="A628" s="128"/>
      <c r="B628" s="128"/>
      <c r="C628" s="128"/>
      <c r="D628" s="128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</row>
    <row r="629" spans="1:26" ht="12.75" x14ac:dyDescent="0.2">
      <c r="A629" s="128"/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</row>
    <row r="630" spans="1:26" ht="12.75" x14ac:dyDescent="0.2">
      <c r="A630" s="128"/>
      <c r="B630" s="128"/>
      <c r="C630" s="128"/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</row>
    <row r="631" spans="1:26" ht="12.75" x14ac:dyDescent="0.2">
      <c r="A631" s="128"/>
      <c r="B631" s="128"/>
      <c r="C631" s="128"/>
      <c r="D631" s="128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</row>
    <row r="632" spans="1:26" ht="12.75" x14ac:dyDescent="0.2">
      <c r="A632" s="128"/>
      <c r="B632" s="128"/>
      <c r="C632" s="128"/>
      <c r="D632" s="128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</row>
    <row r="633" spans="1:26" ht="12.75" x14ac:dyDescent="0.2">
      <c r="A633" s="128"/>
      <c r="B633" s="128"/>
      <c r="C633" s="128"/>
      <c r="D633" s="128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</row>
    <row r="634" spans="1:26" ht="12.75" x14ac:dyDescent="0.2">
      <c r="A634" s="128"/>
      <c r="B634" s="128"/>
      <c r="C634" s="128"/>
      <c r="D634" s="128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</row>
    <row r="635" spans="1:26" ht="12.75" x14ac:dyDescent="0.2">
      <c r="A635" s="128"/>
      <c r="B635" s="128"/>
      <c r="C635" s="128"/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</row>
    <row r="636" spans="1:26" ht="12.75" x14ac:dyDescent="0.2">
      <c r="A636" s="128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</row>
    <row r="637" spans="1:26" ht="12.75" x14ac:dyDescent="0.2">
      <c r="A637" s="128"/>
      <c r="B637" s="128"/>
      <c r="C637" s="128"/>
      <c r="D637" s="128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</row>
    <row r="638" spans="1:26" ht="12.75" x14ac:dyDescent="0.2">
      <c r="A638" s="128"/>
      <c r="B638" s="128"/>
      <c r="C638" s="128"/>
      <c r="D638" s="128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</row>
    <row r="639" spans="1:26" ht="12.75" x14ac:dyDescent="0.2">
      <c r="A639" s="128"/>
      <c r="B639" s="128"/>
      <c r="C639" s="128"/>
      <c r="D639" s="128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</row>
    <row r="640" spans="1:26" ht="12.75" x14ac:dyDescent="0.2">
      <c r="A640" s="128"/>
      <c r="B640" s="128"/>
      <c r="C640" s="128"/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</row>
    <row r="641" spans="1:26" ht="12.75" x14ac:dyDescent="0.2">
      <c r="A641" s="128"/>
      <c r="B641" s="128"/>
      <c r="C641" s="128"/>
      <c r="D641" s="128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</row>
    <row r="642" spans="1:26" ht="12.75" x14ac:dyDescent="0.2">
      <c r="A642" s="128"/>
      <c r="B642" s="128"/>
      <c r="C642" s="128"/>
      <c r="D642" s="128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</row>
    <row r="643" spans="1:26" ht="12.75" x14ac:dyDescent="0.2">
      <c r="A643" s="128"/>
      <c r="B643" s="128"/>
      <c r="C643" s="128"/>
      <c r="D643" s="128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</row>
    <row r="644" spans="1:26" ht="12.75" x14ac:dyDescent="0.2">
      <c r="A644" s="128"/>
      <c r="B644" s="128"/>
      <c r="C644" s="128"/>
      <c r="D644" s="128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</row>
    <row r="645" spans="1:26" ht="12.75" x14ac:dyDescent="0.2">
      <c r="A645" s="128"/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</row>
    <row r="646" spans="1:26" ht="12.75" x14ac:dyDescent="0.2">
      <c r="A646" s="128"/>
      <c r="B646" s="128"/>
      <c r="C646" s="128"/>
      <c r="D646" s="128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</row>
    <row r="647" spans="1:26" ht="12.75" x14ac:dyDescent="0.2">
      <c r="A647" s="128"/>
      <c r="B647" s="128"/>
      <c r="C647" s="128"/>
      <c r="D647" s="128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</row>
    <row r="648" spans="1:26" ht="12.75" x14ac:dyDescent="0.2">
      <c r="A648" s="128"/>
      <c r="B648" s="128"/>
      <c r="C648" s="128"/>
      <c r="D648" s="128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</row>
    <row r="649" spans="1:26" ht="12.75" x14ac:dyDescent="0.2">
      <c r="A649" s="128"/>
      <c r="B649" s="128"/>
      <c r="C649" s="128"/>
      <c r="D649" s="128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</row>
    <row r="650" spans="1:26" ht="12.75" x14ac:dyDescent="0.2">
      <c r="A650" s="128"/>
      <c r="B650" s="128"/>
      <c r="C650" s="128"/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</row>
    <row r="651" spans="1:26" ht="12.75" x14ac:dyDescent="0.2">
      <c r="A651" s="128"/>
      <c r="B651" s="128"/>
      <c r="C651" s="128"/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</row>
    <row r="652" spans="1:26" ht="12.75" x14ac:dyDescent="0.2">
      <c r="A652" s="128"/>
      <c r="B652" s="128"/>
      <c r="C652" s="128"/>
      <c r="D652" s="128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</row>
    <row r="653" spans="1:26" ht="12.75" x14ac:dyDescent="0.2">
      <c r="A653" s="128"/>
      <c r="B653" s="128"/>
      <c r="C653" s="128"/>
      <c r="D653" s="128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</row>
    <row r="654" spans="1:26" ht="12.75" x14ac:dyDescent="0.2">
      <c r="A654" s="128"/>
      <c r="B654" s="128"/>
      <c r="C654" s="128"/>
      <c r="D654" s="128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</row>
    <row r="655" spans="1:26" ht="12.75" x14ac:dyDescent="0.2">
      <c r="A655" s="128"/>
      <c r="B655" s="128"/>
      <c r="C655" s="128"/>
      <c r="D655" s="128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</row>
    <row r="656" spans="1:26" ht="12.75" x14ac:dyDescent="0.2">
      <c r="A656" s="128"/>
      <c r="B656" s="128"/>
      <c r="C656" s="128"/>
      <c r="D656" s="128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</row>
    <row r="657" spans="1:26" ht="12.75" x14ac:dyDescent="0.2">
      <c r="A657" s="128"/>
      <c r="B657" s="128"/>
      <c r="C657" s="128"/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</row>
    <row r="658" spans="1:26" ht="12.75" x14ac:dyDescent="0.2">
      <c r="A658" s="128"/>
      <c r="B658" s="128"/>
      <c r="C658" s="128"/>
      <c r="D658" s="128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</row>
    <row r="659" spans="1:26" ht="12.75" x14ac:dyDescent="0.2">
      <c r="A659" s="128"/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</row>
    <row r="660" spans="1:26" ht="12.75" x14ac:dyDescent="0.2">
      <c r="A660" s="128"/>
      <c r="B660" s="128"/>
      <c r="C660" s="128"/>
      <c r="D660" s="128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</row>
    <row r="661" spans="1:26" ht="12.75" x14ac:dyDescent="0.2">
      <c r="A661" s="128"/>
      <c r="B661" s="128"/>
      <c r="C661" s="128"/>
      <c r="D661" s="128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</row>
    <row r="662" spans="1:26" ht="12.75" x14ac:dyDescent="0.2">
      <c r="A662" s="128"/>
      <c r="B662" s="128"/>
      <c r="C662" s="128"/>
      <c r="D662" s="128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</row>
    <row r="663" spans="1:26" ht="12.75" x14ac:dyDescent="0.2">
      <c r="A663" s="128"/>
      <c r="B663" s="128"/>
      <c r="C663" s="128"/>
      <c r="D663" s="128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</row>
    <row r="664" spans="1:26" ht="12.75" x14ac:dyDescent="0.2">
      <c r="A664" s="128"/>
      <c r="B664" s="128"/>
      <c r="C664" s="128"/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</row>
    <row r="665" spans="1:26" ht="12.75" x14ac:dyDescent="0.2">
      <c r="A665" s="128"/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</row>
    <row r="666" spans="1:26" ht="12.75" x14ac:dyDescent="0.2">
      <c r="A666" s="128"/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</row>
    <row r="667" spans="1:26" ht="12.75" x14ac:dyDescent="0.2">
      <c r="A667" s="128"/>
      <c r="B667" s="128"/>
      <c r="C667" s="128"/>
      <c r="D667" s="128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</row>
    <row r="668" spans="1:26" ht="12.75" x14ac:dyDescent="0.2">
      <c r="A668" s="128"/>
      <c r="B668" s="128"/>
      <c r="C668" s="128"/>
      <c r="D668" s="128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</row>
    <row r="669" spans="1:26" ht="12.75" x14ac:dyDescent="0.2">
      <c r="A669" s="128"/>
      <c r="B669" s="128"/>
      <c r="C669" s="128"/>
      <c r="D669" s="128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</row>
    <row r="670" spans="1:26" ht="12.75" x14ac:dyDescent="0.2">
      <c r="A670" s="128"/>
      <c r="B670" s="128"/>
      <c r="C670" s="128"/>
      <c r="D670" s="128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</row>
    <row r="671" spans="1:26" ht="12.75" x14ac:dyDescent="0.2">
      <c r="A671" s="128"/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</row>
    <row r="672" spans="1:26" ht="12.75" x14ac:dyDescent="0.2">
      <c r="A672" s="128"/>
      <c r="B672" s="128"/>
      <c r="C672" s="128"/>
      <c r="D672" s="128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</row>
    <row r="673" spans="1:26" ht="12.75" x14ac:dyDescent="0.2">
      <c r="A673" s="128"/>
      <c r="B673" s="128"/>
      <c r="C673" s="128"/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</row>
    <row r="674" spans="1:26" ht="12.75" x14ac:dyDescent="0.2">
      <c r="A674" s="128"/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</row>
    <row r="675" spans="1:26" ht="12.75" x14ac:dyDescent="0.2">
      <c r="A675" s="128"/>
      <c r="B675" s="128"/>
      <c r="C675" s="128"/>
      <c r="D675" s="128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</row>
    <row r="676" spans="1:26" ht="12.75" x14ac:dyDescent="0.2">
      <c r="A676" s="128"/>
      <c r="B676" s="128"/>
      <c r="C676" s="128"/>
      <c r="D676" s="128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</row>
    <row r="677" spans="1:26" ht="12.75" x14ac:dyDescent="0.2">
      <c r="A677" s="128"/>
      <c r="B677" s="128"/>
      <c r="C677" s="128"/>
      <c r="D677" s="128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</row>
    <row r="678" spans="1:26" ht="12.75" x14ac:dyDescent="0.2">
      <c r="A678" s="128"/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</row>
    <row r="679" spans="1:26" ht="12.75" x14ac:dyDescent="0.2">
      <c r="A679" s="128"/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</row>
    <row r="680" spans="1:26" ht="12.75" x14ac:dyDescent="0.2">
      <c r="A680" s="128"/>
      <c r="B680" s="128"/>
      <c r="C680" s="128"/>
      <c r="D680" s="128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</row>
    <row r="681" spans="1:26" ht="12.75" x14ac:dyDescent="0.2">
      <c r="A681" s="128"/>
      <c r="B681" s="128"/>
      <c r="C681" s="128"/>
      <c r="D681" s="128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</row>
    <row r="682" spans="1:26" ht="12.75" x14ac:dyDescent="0.2">
      <c r="A682" s="128"/>
      <c r="B682" s="128"/>
      <c r="C682" s="128"/>
      <c r="D682" s="128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</row>
    <row r="683" spans="1:26" ht="12.75" x14ac:dyDescent="0.2">
      <c r="A683" s="128"/>
      <c r="B683" s="128"/>
      <c r="C683" s="128"/>
      <c r="D683" s="128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</row>
    <row r="684" spans="1:26" ht="12.75" x14ac:dyDescent="0.2">
      <c r="A684" s="128"/>
      <c r="B684" s="128"/>
      <c r="C684" s="128"/>
      <c r="D684" s="128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</row>
    <row r="685" spans="1:26" ht="12.75" x14ac:dyDescent="0.2">
      <c r="A685" s="128"/>
      <c r="B685" s="128"/>
      <c r="C685" s="128"/>
      <c r="D685" s="128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</row>
    <row r="686" spans="1:26" ht="12.75" x14ac:dyDescent="0.2">
      <c r="A686" s="128"/>
      <c r="B686" s="128"/>
      <c r="C686" s="128"/>
      <c r="D686" s="128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</row>
    <row r="687" spans="1:26" ht="12.75" x14ac:dyDescent="0.2">
      <c r="A687" s="128"/>
      <c r="B687" s="128"/>
      <c r="C687" s="128"/>
      <c r="D687" s="128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</row>
    <row r="688" spans="1:26" ht="12.75" x14ac:dyDescent="0.2">
      <c r="A688" s="128"/>
      <c r="B688" s="128"/>
      <c r="C688" s="128"/>
      <c r="D688" s="128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</row>
    <row r="689" spans="1:26" ht="12.75" x14ac:dyDescent="0.2">
      <c r="A689" s="128"/>
      <c r="B689" s="128"/>
      <c r="C689" s="128"/>
      <c r="D689" s="128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</row>
    <row r="690" spans="1:26" ht="12.75" x14ac:dyDescent="0.2">
      <c r="A690" s="128"/>
      <c r="B690" s="128"/>
      <c r="C690" s="128"/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</row>
    <row r="691" spans="1:26" ht="12.75" x14ac:dyDescent="0.2">
      <c r="A691" s="128"/>
      <c r="B691" s="128"/>
      <c r="C691" s="128"/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</row>
    <row r="692" spans="1:26" ht="12.75" x14ac:dyDescent="0.2">
      <c r="A692" s="128"/>
      <c r="B692" s="128"/>
      <c r="C692" s="128"/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</row>
    <row r="693" spans="1:26" ht="12.75" x14ac:dyDescent="0.2">
      <c r="A693" s="128"/>
      <c r="B693" s="128"/>
      <c r="C693" s="128"/>
      <c r="D693" s="128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</row>
    <row r="694" spans="1:26" ht="12.75" x14ac:dyDescent="0.2">
      <c r="A694" s="128"/>
      <c r="B694" s="128"/>
      <c r="C694" s="128"/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</row>
    <row r="695" spans="1:26" ht="12.75" x14ac:dyDescent="0.2">
      <c r="A695" s="128"/>
      <c r="B695" s="128"/>
      <c r="C695" s="128"/>
      <c r="D695" s="128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</row>
    <row r="696" spans="1:26" ht="12.75" x14ac:dyDescent="0.2">
      <c r="A696" s="128"/>
      <c r="B696" s="128"/>
      <c r="C696" s="128"/>
      <c r="D696" s="128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</row>
    <row r="697" spans="1:26" ht="12.75" x14ac:dyDescent="0.2">
      <c r="A697" s="128"/>
      <c r="B697" s="128"/>
      <c r="C697" s="128"/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</row>
    <row r="698" spans="1:26" ht="12.75" x14ac:dyDescent="0.2">
      <c r="A698" s="128"/>
      <c r="B698" s="128"/>
      <c r="C698" s="128"/>
      <c r="D698" s="128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</row>
    <row r="699" spans="1:26" ht="12.75" x14ac:dyDescent="0.2">
      <c r="A699" s="128"/>
      <c r="B699" s="128"/>
      <c r="C699" s="128"/>
      <c r="D699" s="128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</row>
    <row r="700" spans="1:26" ht="12.75" x14ac:dyDescent="0.2">
      <c r="A700" s="128"/>
      <c r="B700" s="128"/>
      <c r="C700" s="128"/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</row>
    <row r="701" spans="1:26" ht="12.75" x14ac:dyDescent="0.2">
      <c r="A701" s="128"/>
      <c r="B701" s="128"/>
      <c r="C701" s="128"/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</row>
    <row r="702" spans="1:26" ht="12.75" x14ac:dyDescent="0.2">
      <c r="A702" s="128"/>
      <c r="B702" s="128"/>
      <c r="C702" s="128"/>
      <c r="D702" s="128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</row>
    <row r="703" spans="1:26" ht="12.75" x14ac:dyDescent="0.2">
      <c r="A703" s="128"/>
      <c r="B703" s="128"/>
      <c r="C703" s="128"/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</row>
    <row r="704" spans="1:26" ht="12.75" x14ac:dyDescent="0.2">
      <c r="A704" s="128"/>
      <c r="B704" s="128"/>
      <c r="C704" s="128"/>
      <c r="D704" s="128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</row>
    <row r="705" spans="1:26" ht="12.75" x14ac:dyDescent="0.2">
      <c r="A705" s="128"/>
      <c r="B705" s="128"/>
      <c r="C705" s="128"/>
      <c r="D705" s="128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</row>
    <row r="706" spans="1:26" ht="12.75" x14ac:dyDescent="0.2">
      <c r="A706" s="128"/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</row>
    <row r="707" spans="1:26" ht="12.75" x14ac:dyDescent="0.2">
      <c r="A707" s="128"/>
      <c r="B707" s="128"/>
      <c r="C707" s="128"/>
      <c r="D707" s="128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</row>
    <row r="708" spans="1:26" ht="12.75" x14ac:dyDescent="0.2">
      <c r="A708" s="128"/>
      <c r="B708" s="128"/>
      <c r="C708" s="128"/>
      <c r="D708" s="128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</row>
    <row r="709" spans="1:26" ht="12.75" x14ac:dyDescent="0.2">
      <c r="A709" s="128"/>
      <c r="B709" s="128"/>
      <c r="C709" s="128"/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</row>
    <row r="710" spans="1:26" ht="12.75" x14ac:dyDescent="0.2">
      <c r="A710" s="128"/>
      <c r="B710" s="128"/>
      <c r="C710" s="128"/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</row>
    <row r="711" spans="1:26" ht="12.75" x14ac:dyDescent="0.2">
      <c r="A711" s="128"/>
      <c r="B711" s="128"/>
      <c r="C711" s="128"/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</row>
    <row r="712" spans="1:26" ht="12.75" x14ac:dyDescent="0.2">
      <c r="A712" s="128"/>
      <c r="B712" s="128"/>
      <c r="C712" s="128"/>
      <c r="D712" s="128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</row>
    <row r="713" spans="1:26" ht="12.75" x14ac:dyDescent="0.2">
      <c r="A713" s="128"/>
      <c r="B713" s="128"/>
      <c r="C713" s="128"/>
      <c r="D713" s="128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</row>
    <row r="714" spans="1:26" ht="12.75" x14ac:dyDescent="0.2">
      <c r="A714" s="128"/>
      <c r="B714" s="128"/>
      <c r="C714" s="128"/>
      <c r="D714" s="128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</row>
    <row r="715" spans="1:26" ht="12.75" x14ac:dyDescent="0.2">
      <c r="A715" s="128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</row>
    <row r="716" spans="1:26" ht="12.75" x14ac:dyDescent="0.2">
      <c r="A716" s="128"/>
      <c r="B716" s="128"/>
      <c r="C716" s="128"/>
      <c r="D716" s="128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</row>
    <row r="717" spans="1:26" ht="12.75" x14ac:dyDescent="0.2">
      <c r="A717" s="128"/>
      <c r="B717" s="128"/>
      <c r="C717" s="128"/>
      <c r="D717" s="128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</row>
    <row r="718" spans="1:26" ht="12.75" x14ac:dyDescent="0.2">
      <c r="A718" s="128"/>
      <c r="B718" s="128"/>
      <c r="C718" s="128"/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</row>
    <row r="719" spans="1:26" ht="12.75" x14ac:dyDescent="0.2">
      <c r="A719" s="128"/>
      <c r="B719" s="128"/>
      <c r="C719" s="128"/>
      <c r="D719" s="128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</row>
    <row r="720" spans="1:26" ht="12.75" x14ac:dyDescent="0.2">
      <c r="A720" s="128"/>
      <c r="B720" s="128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</row>
    <row r="721" spans="1:26" ht="12.75" x14ac:dyDescent="0.2">
      <c r="A721" s="128"/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</row>
    <row r="722" spans="1:26" ht="12.75" x14ac:dyDescent="0.2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</row>
    <row r="723" spans="1:26" ht="12.75" x14ac:dyDescent="0.2">
      <c r="A723" s="128"/>
      <c r="B723" s="128"/>
      <c r="C723" s="128"/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</row>
    <row r="724" spans="1:26" ht="12.75" x14ac:dyDescent="0.2">
      <c r="A724" s="128"/>
      <c r="B724" s="128"/>
      <c r="C724" s="128"/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</row>
    <row r="725" spans="1:26" ht="12.75" x14ac:dyDescent="0.2">
      <c r="A725" s="128"/>
      <c r="B725" s="128"/>
      <c r="C725" s="128"/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</row>
    <row r="726" spans="1:26" ht="12.75" x14ac:dyDescent="0.2">
      <c r="A726" s="128"/>
      <c r="B726" s="128"/>
      <c r="C726" s="128"/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</row>
    <row r="727" spans="1:26" ht="12.75" x14ac:dyDescent="0.2">
      <c r="A727" s="128"/>
      <c r="B727" s="128"/>
      <c r="C727" s="128"/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</row>
    <row r="728" spans="1:26" ht="12.75" x14ac:dyDescent="0.2">
      <c r="A728" s="128"/>
      <c r="B728" s="128"/>
      <c r="C728" s="128"/>
      <c r="D728" s="128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</row>
    <row r="729" spans="1:26" ht="12.75" x14ac:dyDescent="0.2">
      <c r="A729" s="128"/>
      <c r="B729" s="128"/>
      <c r="C729" s="128"/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</row>
    <row r="730" spans="1:26" ht="12.75" x14ac:dyDescent="0.2">
      <c r="A730" s="128"/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</row>
    <row r="731" spans="1:26" ht="12.75" x14ac:dyDescent="0.2">
      <c r="A731" s="128"/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</row>
    <row r="732" spans="1:26" ht="12.75" x14ac:dyDescent="0.2">
      <c r="A732" s="128"/>
      <c r="B732" s="128"/>
      <c r="C732" s="128"/>
      <c r="D732" s="128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</row>
    <row r="733" spans="1:26" ht="12.75" x14ac:dyDescent="0.2">
      <c r="A733" s="128"/>
      <c r="B733" s="128"/>
      <c r="C733" s="128"/>
      <c r="D733" s="128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</row>
    <row r="734" spans="1:26" ht="12.75" x14ac:dyDescent="0.2">
      <c r="A734" s="128"/>
      <c r="B734" s="128"/>
      <c r="C734" s="128"/>
      <c r="D734" s="128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</row>
    <row r="735" spans="1:26" ht="12.75" x14ac:dyDescent="0.2">
      <c r="A735" s="128"/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</row>
    <row r="736" spans="1:26" ht="12.75" x14ac:dyDescent="0.2">
      <c r="A736" s="128"/>
      <c r="B736" s="128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</row>
    <row r="737" spans="1:26" ht="12.75" x14ac:dyDescent="0.2">
      <c r="A737" s="128"/>
      <c r="B737" s="128"/>
      <c r="C737" s="128"/>
      <c r="D737" s="128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</row>
    <row r="738" spans="1:26" ht="12.75" x14ac:dyDescent="0.2">
      <c r="A738" s="128"/>
      <c r="B738" s="128"/>
      <c r="C738" s="128"/>
      <c r="D738" s="128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</row>
    <row r="739" spans="1:26" ht="12.75" x14ac:dyDescent="0.2">
      <c r="A739" s="128"/>
      <c r="B739" s="128"/>
      <c r="C739" s="128"/>
      <c r="D739" s="128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</row>
    <row r="740" spans="1:26" ht="12.75" x14ac:dyDescent="0.2">
      <c r="A740" s="128"/>
      <c r="B740" s="128"/>
      <c r="C740" s="128"/>
      <c r="D740" s="128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</row>
    <row r="741" spans="1:26" ht="12.75" x14ac:dyDescent="0.2">
      <c r="A741" s="128"/>
      <c r="B741" s="128"/>
      <c r="C741" s="128"/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</row>
    <row r="742" spans="1:26" ht="12.75" x14ac:dyDescent="0.2">
      <c r="A742" s="128"/>
      <c r="B742" s="128"/>
      <c r="C742" s="128"/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</row>
    <row r="743" spans="1:26" ht="12.75" x14ac:dyDescent="0.2">
      <c r="A743" s="128"/>
      <c r="B743" s="128"/>
      <c r="C743" s="128"/>
      <c r="D743" s="128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</row>
    <row r="744" spans="1:26" ht="12.75" x14ac:dyDescent="0.2">
      <c r="A744" s="128"/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</row>
    <row r="745" spans="1:26" ht="12.75" x14ac:dyDescent="0.2">
      <c r="A745" s="128"/>
      <c r="B745" s="128"/>
      <c r="C745" s="128"/>
      <c r="D745" s="128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</row>
    <row r="746" spans="1:26" ht="12.75" x14ac:dyDescent="0.2">
      <c r="A746" s="128"/>
      <c r="B746" s="128"/>
      <c r="C746" s="128"/>
      <c r="D746" s="128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</row>
    <row r="747" spans="1:26" ht="12.75" x14ac:dyDescent="0.2">
      <c r="A747" s="128"/>
      <c r="B747" s="128"/>
      <c r="C747" s="128"/>
      <c r="D747" s="128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</row>
    <row r="748" spans="1:26" ht="12.75" x14ac:dyDescent="0.2">
      <c r="A748" s="128"/>
      <c r="B748" s="128"/>
      <c r="C748" s="128"/>
      <c r="D748" s="128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</row>
    <row r="749" spans="1:26" ht="12.75" x14ac:dyDescent="0.2">
      <c r="A749" s="128"/>
      <c r="B749" s="128"/>
      <c r="C749" s="128"/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</row>
    <row r="750" spans="1:26" ht="12.75" x14ac:dyDescent="0.2">
      <c r="A750" s="128"/>
      <c r="B750" s="128"/>
      <c r="C750" s="128"/>
      <c r="D750" s="128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</row>
    <row r="751" spans="1:26" ht="12.75" x14ac:dyDescent="0.2">
      <c r="A751" s="128"/>
      <c r="B751" s="128"/>
      <c r="C751" s="128"/>
      <c r="D751" s="128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</row>
    <row r="752" spans="1:26" ht="12.75" x14ac:dyDescent="0.2">
      <c r="A752" s="128"/>
      <c r="B752" s="128"/>
      <c r="C752" s="128"/>
      <c r="D752" s="128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</row>
    <row r="753" spans="1:26" ht="12.75" x14ac:dyDescent="0.2">
      <c r="A753" s="128"/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</row>
    <row r="754" spans="1:26" ht="12.75" x14ac:dyDescent="0.2">
      <c r="A754" s="128"/>
      <c r="B754" s="128"/>
      <c r="C754" s="128"/>
      <c r="D754" s="128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</row>
    <row r="755" spans="1:26" ht="12.75" x14ac:dyDescent="0.2">
      <c r="A755" s="128"/>
      <c r="B755" s="128"/>
      <c r="C755" s="128"/>
      <c r="D755" s="128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</row>
    <row r="756" spans="1:26" ht="12.75" x14ac:dyDescent="0.2">
      <c r="A756" s="128"/>
      <c r="B756" s="128"/>
      <c r="C756" s="128"/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</row>
    <row r="757" spans="1:26" ht="12.75" x14ac:dyDescent="0.2">
      <c r="A757" s="128"/>
      <c r="B757" s="128"/>
      <c r="C757" s="128"/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</row>
    <row r="758" spans="1:26" ht="12.75" x14ac:dyDescent="0.2">
      <c r="A758" s="128"/>
      <c r="B758" s="128"/>
      <c r="C758" s="128"/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</row>
    <row r="759" spans="1:26" ht="12.75" x14ac:dyDescent="0.2">
      <c r="A759" s="128"/>
      <c r="B759" s="128"/>
      <c r="C759" s="128"/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</row>
    <row r="760" spans="1:26" ht="12.75" x14ac:dyDescent="0.2">
      <c r="A760" s="128"/>
      <c r="B760" s="128"/>
      <c r="C760" s="128"/>
      <c r="D760" s="128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</row>
    <row r="761" spans="1:26" ht="12.75" x14ac:dyDescent="0.2">
      <c r="A761" s="128"/>
      <c r="B761" s="128"/>
      <c r="C761" s="128"/>
      <c r="D761" s="128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</row>
    <row r="762" spans="1:26" ht="12.75" x14ac:dyDescent="0.2">
      <c r="A762" s="128"/>
      <c r="B762" s="128"/>
      <c r="C762" s="128"/>
      <c r="D762" s="128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</row>
    <row r="763" spans="1:26" ht="12.75" x14ac:dyDescent="0.2">
      <c r="A763" s="128"/>
      <c r="B763" s="128"/>
      <c r="C763" s="128"/>
      <c r="D763" s="128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</row>
    <row r="764" spans="1:26" ht="12.75" x14ac:dyDescent="0.2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</row>
    <row r="765" spans="1:26" ht="12.75" x14ac:dyDescent="0.2">
      <c r="A765" s="128"/>
      <c r="B765" s="128"/>
      <c r="C765" s="128"/>
      <c r="D765" s="128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</row>
    <row r="766" spans="1:26" ht="12.75" x14ac:dyDescent="0.2">
      <c r="A766" s="128"/>
      <c r="B766" s="128"/>
      <c r="C766" s="128"/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</row>
    <row r="767" spans="1:26" ht="12.75" x14ac:dyDescent="0.2">
      <c r="A767" s="128"/>
      <c r="B767" s="128"/>
      <c r="C767" s="128"/>
      <c r="D767" s="128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</row>
    <row r="768" spans="1:26" ht="12.75" x14ac:dyDescent="0.2">
      <c r="A768" s="128"/>
      <c r="B768" s="128"/>
      <c r="C768" s="128"/>
      <c r="D768" s="128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</row>
    <row r="769" spans="1:26" ht="12.75" x14ac:dyDescent="0.2">
      <c r="A769" s="128"/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</row>
    <row r="770" spans="1:26" ht="12.75" x14ac:dyDescent="0.2">
      <c r="A770" s="128"/>
      <c r="B770" s="128"/>
      <c r="C770" s="128"/>
      <c r="D770" s="128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</row>
    <row r="771" spans="1:26" ht="12.75" x14ac:dyDescent="0.2">
      <c r="A771" s="128"/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</row>
    <row r="772" spans="1:26" ht="12.75" x14ac:dyDescent="0.2">
      <c r="A772" s="128"/>
      <c r="B772" s="128"/>
      <c r="C772" s="128"/>
      <c r="D772" s="128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</row>
    <row r="773" spans="1:26" ht="12.75" x14ac:dyDescent="0.2">
      <c r="A773" s="128"/>
      <c r="B773" s="128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</row>
    <row r="774" spans="1:26" ht="12.75" x14ac:dyDescent="0.2">
      <c r="A774" s="128"/>
      <c r="B774" s="128"/>
      <c r="C774" s="128"/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</row>
    <row r="775" spans="1:26" ht="12.75" x14ac:dyDescent="0.2">
      <c r="A775" s="128"/>
      <c r="B775" s="128"/>
      <c r="C775" s="128"/>
      <c r="D775" s="128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</row>
    <row r="776" spans="1:26" ht="12.75" x14ac:dyDescent="0.2">
      <c r="A776" s="128"/>
      <c r="B776" s="128"/>
      <c r="C776" s="128"/>
      <c r="D776" s="128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</row>
    <row r="777" spans="1:26" ht="12.75" x14ac:dyDescent="0.2">
      <c r="A777" s="128"/>
      <c r="B777" s="128"/>
      <c r="C777" s="128"/>
      <c r="D777" s="128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</row>
    <row r="778" spans="1:26" ht="12.75" x14ac:dyDescent="0.2">
      <c r="A778" s="128"/>
      <c r="B778" s="128"/>
      <c r="C778" s="128"/>
      <c r="D778" s="128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</row>
    <row r="779" spans="1:26" ht="12.75" x14ac:dyDescent="0.2">
      <c r="A779" s="128"/>
      <c r="B779" s="128"/>
      <c r="C779" s="128"/>
      <c r="D779" s="128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</row>
    <row r="780" spans="1:26" ht="12.75" x14ac:dyDescent="0.2">
      <c r="A780" s="128"/>
      <c r="B780" s="128"/>
      <c r="C780" s="128"/>
      <c r="D780" s="128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</row>
    <row r="781" spans="1:26" ht="12.75" x14ac:dyDescent="0.2">
      <c r="A781" s="128"/>
      <c r="B781" s="128"/>
      <c r="C781" s="128"/>
      <c r="D781" s="128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</row>
    <row r="782" spans="1:26" ht="12.75" x14ac:dyDescent="0.2">
      <c r="A782" s="128"/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</row>
    <row r="783" spans="1:26" ht="12.75" x14ac:dyDescent="0.2">
      <c r="A783" s="128"/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</row>
    <row r="784" spans="1:26" ht="12.75" x14ac:dyDescent="0.2">
      <c r="A784" s="128"/>
      <c r="B784" s="128"/>
      <c r="C784" s="128"/>
      <c r="D784" s="128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</row>
    <row r="785" spans="1:26" ht="12.75" x14ac:dyDescent="0.2">
      <c r="A785" s="128"/>
      <c r="B785" s="128"/>
      <c r="C785" s="128"/>
      <c r="D785" s="128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</row>
    <row r="786" spans="1:26" ht="12.75" x14ac:dyDescent="0.2">
      <c r="A786" s="128"/>
      <c r="B786" s="128"/>
      <c r="C786" s="128"/>
      <c r="D786" s="128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</row>
    <row r="787" spans="1:26" ht="12.75" x14ac:dyDescent="0.2">
      <c r="A787" s="128"/>
      <c r="B787" s="128"/>
      <c r="C787" s="128"/>
      <c r="D787" s="128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</row>
    <row r="788" spans="1:26" ht="12.75" x14ac:dyDescent="0.2">
      <c r="A788" s="128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</row>
    <row r="789" spans="1:26" ht="12.75" x14ac:dyDescent="0.2">
      <c r="A789" s="128"/>
      <c r="B789" s="128"/>
      <c r="C789" s="128"/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</row>
    <row r="790" spans="1:26" ht="12.75" x14ac:dyDescent="0.2">
      <c r="A790" s="128"/>
      <c r="B790" s="128"/>
      <c r="C790" s="128"/>
      <c r="D790" s="128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</row>
    <row r="791" spans="1:26" ht="12.75" x14ac:dyDescent="0.2">
      <c r="A791" s="128"/>
      <c r="B791" s="128"/>
      <c r="C791" s="128"/>
      <c r="D791" s="128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</row>
    <row r="792" spans="1:26" ht="12.75" x14ac:dyDescent="0.2">
      <c r="A792" s="128"/>
      <c r="B792" s="128"/>
      <c r="C792" s="128"/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</row>
    <row r="793" spans="1:26" ht="12.75" x14ac:dyDescent="0.2">
      <c r="A793" s="128"/>
      <c r="B793" s="128"/>
      <c r="C793" s="128"/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</row>
    <row r="794" spans="1:26" ht="12.75" x14ac:dyDescent="0.2">
      <c r="A794" s="128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</row>
    <row r="795" spans="1:26" ht="12.75" x14ac:dyDescent="0.2">
      <c r="A795" s="128"/>
      <c r="B795" s="128"/>
      <c r="C795" s="128"/>
      <c r="D795" s="128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</row>
    <row r="796" spans="1:26" ht="12.75" x14ac:dyDescent="0.2">
      <c r="A796" s="128"/>
      <c r="B796" s="128"/>
      <c r="C796" s="128"/>
      <c r="D796" s="128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</row>
    <row r="797" spans="1:26" ht="12.75" x14ac:dyDescent="0.2">
      <c r="A797" s="128"/>
      <c r="B797" s="128"/>
      <c r="C797" s="128"/>
      <c r="D797" s="128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</row>
    <row r="798" spans="1:26" ht="12.75" x14ac:dyDescent="0.2">
      <c r="A798" s="128"/>
      <c r="B798" s="128"/>
      <c r="C798" s="128"/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</row>
    <row r="799" spans="1:26" ht="12.75" x14ac:dyDescent="0.2">
      <c r="A799" s="128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</row>
    <row r="800" spans="1:26" ht="12.75" x14ac:dyDescent="0.2">
      <c r="A800" s="128"/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</row>
    <row r="801" spans="1:26" ht="12.75" x14ac:dyDescent="0.2">
      <c r="A801" s="128"/>
      <c r="B801" s="128"/>
      <c r="C801" s="128"/>
      <c r="D801" s="128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</row>
    <row r="802" spans="1:26" ht="12.75" x14ac:dyDescent="0.2">
      <c r="A802" s="128"/>
      <c r="B802" s="128"/>
      <c r="C802" s="128"/>
      <c r="D802" s="128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</row>
    <row r="803" spans="1:26" ht="12.75" x14ac:dyDescent="0.2">
      <c r="A803" s="128"/>
      <c r="B803" s="128"/>
      <c r="C803" s="128"/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</row>
    <row r="804" spans="1:26" ht="12.75" x14ac:dyDescent="0.2">
      <c r="A804" s="128"/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</row>
    <row r="805" spans="1:26" ht="12.75" x14ac:dyDescent="0.2">
      <c r="A805" s="128"/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</row>
    <row r="806" spans="1:26" ht="12.75" x14ac:dyDescent="0.2">
      <c r="A806" s="128"/>
      <c r="B806" s="128"/>
      <c r="C806" s="128"/>
      <c r="D806" s="128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</row>
    <row r="807" spans="1:26" ht="12.75" x14ac:dyDescent="0.2">
      <c r="A807" s="128"/>
      <c r="B807" s="128"/>
      <c r="C807" s="128"/>
      <c r="D807" s="128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</row>
    <row r="808" spans="1:26" ht="12.75" x14ac:dyDescent="0.2">
      <c r="A808" s="128"/>
      <c r="B808" s="128"/>
      <c r="C808" s="128"/>
      <c r="D808" s="128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</row>
    <row r="809" spans="1:26" ht="12.75" x14ac:dyDescent="0.2">
      <c r="A809" s="128"/>
      <c r="B809" s="128"/>
      <c r="C809" s="128"/>
      <c r="D809" s="128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</row>
    <row r="810" spans="1:26" ht="12.75" x14ac:dyDescent="0.2">
      <c r="A810" s="128"/>
      <c r="B810" s="128"/>
      <c r="C810" s="128"/>
      <c r="D810" s="128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</row>
    <row r="811" spans="1:26" ht="12.75" x14ac:dyDescent="0.2">
      <c r="A811" s="128"/>
      <c r="B811" s="128"/>
      <c r="C811" s="128"/>
      <c r="D811" s="128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</row>
    <row r="812" spans="1:26" ht="12.75" x14ac:dyDescent="0.2">
      <c r="A812" s="128"/>
      <c r="B812" s="128"/>
      <c r="C812" s="128"/>
      <c r="D812" s="128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</row>
    <row r="813" spans="1:26" ht="12.75" x14ac:dyDescent="0.2">
      <c r="A813" s="128"/>
      <c r="B813" s="128"/>
      <c r="C813" s="128"/>
      <c r="D813" s="128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</row>
    <row r="814" spans="1:26" ht="12.75" x14ac:dyDescent="0.2">
      <c r="A814" s="128"/>
      <c r="B814" s="128"/>
      <c r="C814" s="128"/>
      <c r="D814" s="128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</row>
    <row r="815" spans="1:26" ht="12.75" x14ac:dyDescent="0.2">
      <c r="A815" s="128"/>
      <c r="B815" s="128"/>
      <c r="C815" s="128"/>
      <c r="D815" s="128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</row>
    <row r="816" spans="1:26" ht="12.75" x14ac:dyDescent="0.2">
      <c r="A816" s="128"/>
      <c r="B816" s="128"/>
      <c r="C816" s="128"/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</row>
    <row r="817" spans="1:26" ht="12.75" x14ac:dyDescent="0.2">
      <c r="A817" s="128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</row>
    <row r="818" spans="1:26" ht="12.75" x14ac:dyDescent="0.2">
      <c r="A818" s="128"/>
      <c r="B818" s="128"/>
      <c r="C818" s="128"/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</row>
    <row r="819" spans="1:26" ht="12.75" x14ac:dyDescent="0.2">
      <c r="A819" s="128"/>
      <c r="B819" s="128"/>
      <c r="C819" s="128"/>
      <c r="D819" s="128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</row>
    <row r="820" spans="1:26" ht="12.75" x14ac:dyDescent="0.2">
      <c r="A820" s="128"/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</row>
    <row r="821" spans="1:26" ht="12.75" x14ac:dyDescent="0.2">
      <c r="A821" s="128"/>
      <c r="B821" s="128"/>
      <c r="C821" s="128"/>
      <c r="D821" s="128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</row>
    <row r="822" spans="1:26" ht="12.75" x14ac:dyDescent="0.2">
      <c r="A822" s="128"/>
      <c r="B822" s="128"/>
      <c r="C822" s="128"/>
      <c r="D822" s="128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</row>
    <row r="823" spans="1:26" ht="12.75" x14ac:dyDescent="0.2">
      <c r="A823" s="128"/>
      <c r="B823" s="128"/>
      <c r="C823" s="128"/>
      <c r="D823" s="128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</row>
    <row r="824" spans="1:26" ht="12.75" x14ac:dyDescent="0.2">
      <c r="A824" s="128"/>
      <c r="B824" s="128"/>
      <c r="C824" s="128"/>
      <c r="D824" s="128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</row>
    <row r="825" spans="1:26" ht="12.75" x14ac:dyDescent="0.2">
      <c r="A825" s="128"/>
      <c r="B825" s="128"/>
      <c r="C825" s="128"/>
      <c r="D825" s="128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</row>
    <row r="826" spans="1:26" ht="12.75" x14ac:dyDescent="0.2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</row>
    <row r="827" spans="1:26" ht="12.75" x14ac:dyDescent="0.2">
      <c r="A827" s="128"/>
      <c r="B827" s="128"/>
      <c r="C827" s="128"/>
      <c r="D827" s="128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</row>
    <row r="828" spans="1:26" ht="12.75" x14ac:dyDescent="0.2">
      <c r="A828" s="128"/>
      <c r="B828" s="128"/>
      <c r="C828" s="128"/>
      <c r="D828" s="128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</row>
    <row r="829" spans="1:26" ht="12.75" x14ac:dyDescent="0.2">
      <c r="A829" s="128"/>
      <c r="B829" s="128"/>
      <c r="C829" s="128"/>
      <c r="D829" s="128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</row>
    <row r="830" spans="1:26" ht="12.75" x14ac:dyDescent="0.2">
      <c r="A830" s="128"/>
      <c r="B830" s="128"/>
      <c r="C830" s="128"/>
      <c r="D830" s="128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</row>
    <row r="831" spans="1:26" ht="12.75" x14ac:dyDescent="0.2">
      <c r="A831" s="128"/>
      <c r="B831" s="128"/>
      <c r="C831" s="128"/>
      <c r="D831" s="128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</row>
    <row r="832" spans="1:26" ht="12.75" x14ac:dyDescent="0.2">
      <c r="A832" s="128"/>
      <c r="B832" s="128"/>
      <c r="C832" s="128"/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</row>
    <row r="833" spans="1:26" ht="12.75" x14ac:dyDescent="0.2">
      <c r="A833" s="128"/>
      <c r="B833" s="128"/>
      <c r="C833" s="128"/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</row>
    <row r="834" spans="1:26" ht="12.75" x14ac:dyDescent="0.2">
      <c r="A834" s="128"/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</row>
    <row r="835" spans="1:26" ht="12.75" x14ac:dyDescent="0.2">
      <c r="A835" s="128"/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</row>
    <row r="836" spans="1:26" ht="12.75" x14ac:dyDescent="0.2">
      <c r="A836" s="128"/>
      <c r="B836" s="128"/>
      <c r="C836" s="128"/>
      <c r="D836" s="128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</row>
    <row r="837" spans="1:26" ht="12.75" x14ac:dyDescent="0.2">
      <c r="A837" s="128"/>
      <c r="B837" s="128"/>
      <c r="C837" s="128"/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</row>
    <row r="838" spans="1:26" ht="12.75" x14ac:dyDescent="0.2">
      <c r="A838" s="128"/>
      <c r="B838" s="128"/>
      <c r="C838" s="128"/>
      <c r="D838" s="128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</row>
    <row r="839" spans="1:26" ht="12.75" x14ac:dyDescent="0.2">
      <c r="A839" s="128"/>
      <c r="B839" s="128"/>
      <c r="C839" s="128"/>
      <c r="D839" s="128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</row>
    <row r="840" spans="1:26" ht="12.75" x14ac:dyDescent="0.2">
      <c r="A840" s="128"/>
      <c r="B840" s="128"/>
      <c r="C840" s="128"/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</row>
    <row r="841" spans="1:26" ht="12.75" x14ac:dyDescent="0.2">
      <c r="A841" s="128"/>
      <c r="B841" s="128"/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</row>
    <row r="842" spans="1:26" ht="12.75" x14ac:dyDescent="0.2">
      <c r="A842" s="128"/>
      <c r="B842" s="128"/>
      <c r="C842" s="128"/>
      <c r="D842" s="128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</row>
    <row r="843" spans="1:26" ht="12.75" x14ac:dyDescent="0.2">
      <c r="A843" s="128"/>
      <c r="B843" s="128"/>
      <c r="C843" s="128"/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</row>
    <row r="844" spans="1:26" ht="12.75" x14ac:dyDescent="0.2">
      <c r="A844" s="128"/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</row>
    <row r="845" spans="1:26" ht="12.75" x14ac:dyDescent="0.2">
      <c r="A845" s="128"/>
      <c r="B845" s="128"/>
      <c r="C845" s="128"/>
      <c r="D845" s="128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</row>
    <row r="846" spans="1:26" ht="12.75" x14ac:dyDescent="0.2">
      <c r="A846" s="128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</row>
    <row r="847" spans="1:26" ht="12.75" x14ac:dyDescent="0.2">
      <c r="A847" s="128"/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</row>
    <row r="848" spans="1:26" ht="12.75" x14ac:dyDescent="0.2">
      <c r="A848" s="128"/>
      <c r="B848" s="128"/>
      <c r="C848" s="128"/>
      <c r="D848" s="128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</row>
    <row r="849" spans="1:26" ht="12.75" x14ac:dyDescent="0.2">
      <c r="A849" s="128"/>
      <c r="B849" s="128"/>
      <c r="C849" s="128"/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</row>
    <row r="850" spans="1:26" ht="12.75" x14ac:dyDescent="0.2">
      <c r="A850" s="128"/>
      <c r="B850" s="128"/>
      <c r="C850" s="128"/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</row>
    <row r="851" spans="1:26" ht="12.75" x14ac:dyDescent="0.2">
      <c r="A851" s="128"/>
      <c r="B851" s="128"/>
      <c r="C851" s="128"/>
      <c r="D851" s="128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</row>
    <row r="852" spans="1:26" ht="12.75" x14ac:dyDescent="0.2">
      <c r="A852" s="128"/>
      <c r="B852" s="128"/>
      <c r="C852" s="128"/>
      <c r="D852" s="128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</row>
    <row r="853" spans="1:26" ht="12.75" x14ac:dyDescent="0.2">
      <c r="A853" s="128"/>
      <c r="B853" s="128"/>
      <c r="C853" s="128"/>
      <c r="D853" s="128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</row>
    <row r="854" spans="1:26" ht="12.75" x14ac:dyDescent="0.2">
      <c r="A854" s="128"/>
      <c r="B854" s="128"/>
      <c r="C854" s="128"/>
      <c r="D854" s="128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</row>
    <row r="855" spans="1:26" ht="12.75" x14ac:dyDescent="0.2">
      <c r="A855" s="128"/>
      <c r="B855" s="128"/>
      <c r="C855" s="128"/>
      <c r="D855" s="128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</row>
    <row r="856" spans="1:26" ht="12.75" x14ac:dyDescent="0.2">
      <c r="A856" s="128"/>
      <c r="B856" s="128"/>
      <c r="C856" s="128"/>
      <c r="D856" s="128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</row>
    <row r="857" spans="1:26" ht="12.75" x14ac:dyDescent="0.2">
      <c r="A857" s="128"/>
      <c r="B857" s="128"/>
      <c r="C857" s="128"/>
      <c r="D857" s="128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</row>
    <row r="858" spans="1:26" ht="12.75" x14ac:dyDescent="0.2">
      <c r="A858" s="128"/>
      <c r="B858" s="128"/>
      <c r="C858" s="128"/>
      <c r="D858" s="128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</row>
    <row r="859" spans="1:26" ht="12.75" x14ac:dyDescent="0.2">
      <c r="A859" s="128"/>
      <c r="B859" s="128"/>
      <c r="C859" s="128"/>
      <c r="D859" s="128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</row>
    <row r="860" spans="1:26" ht="12.75" x14ac:dyDescent="0.2">
      <c r="A860" s="128"/>
      <c r="B860" s="128"/>
      <c r="C860" s="128"/>
      <c r="D860" s="128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</row>
    <row r="861" spans="1:26" ht="12.75" x14ac:dyDescent="0.2">
      <c r="A861" s="128"/>
      <c r="B861" s="128"/>
      <c r="C861" s="128"/>
      <c r="D861" s="128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</row>
    <row r="862" spans="1:26" ht="12.75" x14ac:dyDescent="0.2">
      <c r="A862" s="128"/>
      <c r="B862" s="128"/>
      <c r="C862" s="128"/>
      <c r="D862" s="128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</row>
    <row r="863" spans="1:26" ht="12.75" x14ac:dyDescent="0.2">
      <c r="A863" s="128"/>
      <c r="B863" s="128"/>
      <c r="C863" s="128"/>
      <c r="D863" s="128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</row>
    <row r="864" spans="1:26" ht="12.75" x14ac:dyDescent="0.2">
      <c r="A864" s="128"/>
      <c r="B864" s="128"/>
      <c r="C864" s="128"/>
      <c r="D864" s="128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</row>
    <row r="865" spans="1:26" ht="12.75" x14ac:dyDescent="0.2">
      <c r="A865" s="128"/>
      <c r="B865" s="128"/>
      <c r="C865" s="128"/>
      <c r="D865" s="128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</row>
    <row r="866" spans="1:26" ht="12.75" x14ac:dyDescent="0.2">
      <c r="A866" s="128"/>
      <c r="B866" s="128"/>
      <c r="C866" s="128"/>
      <c r="D866" s="128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</row>
    <row r="867" spans="1:26" ht="12.75" x14ac:dyDescent="0.2">
      <c r="A867" s="128"/>
      <c r="B867" s="128"/>
      <c r="C867" s="128"/>
      <c r="D867" s="128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</row>
    <row r="868" spans="1:26" ht="12.75" x14ac:dyDescent="0.2">
      <c r="A868" s="128"/>
      <c r="B868" s="128"/>
      <c r="C868" s="128"/>
      <c r="D868" s="128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</row>
    <row r="869" spans="1:26" ht="12.75" x14ac:dyDescent="0.2">
      <c r="A869" s="128"/>
      <c r="B869" s="128"/>
      <c r="C869" s="128"/>
      <c r="D869" s="128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</row>
    <row r="870" spans="1:26" ht="12.75" x14ac:dyDescent="0.2">
      <c r="A870" s="128"/>
      <c r="B870" s="128"/>
      <c r="C870" s="128"/>
      <c r="D870" s="128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</row>
    <row r="871" spans="1:26" ht="12.75" x14ac:dyDescent="0.2">
      <c r="A871" s="128"/>
      <c r="B871" s="128"/>
      <c r="C871" s="128"/>
      <c r="D871" s="128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</row>
    <row r="872" spans="1:26" ht="12.75" x14ac:dyDescent="0.2">
      <c r="A872" s="128"/>
      <c r="B872" s="128"/>
      <c r="C872" s="128"/>
      <c r="D872" s="128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</row>
    <row r="873" spans="1:26" ht="12.75" x14ac:dyDescent="0.2">
      <c r="A873" s="128"/>
      <c r="B873" s="128"/>
      <c r="C873" s="128"/>
      <c r="D873" s="128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</row>
    <row r="874" spans="1:26" ht="12.75" x14ac:dyDescent="0.2">
      <c r="A874" s="128"/>
      <c r="B874" s="128"/>
      <c r="C874" s="128"/>
      <c r="D874" s="128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</row>
    <row r="875" spans="1:26" ht="12.75" x14ac:dyDescent="0.2">
      <c r="A875" s="128"/>
      <c r="B875" s="128"/>
      <c r="C875" s="128"/>
      <c r="D875" s="128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</row>
    <row r="876" spans="1:26" ht="12.75" x14ac:dyDescent="0.2">
      <c r="A876" s="128"/>
      <c r="B876" s="128"/>
      <c r="C876" s="128"/>
      <c r="D876" s="128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</row>
    <row r="877" spans="1:26" ht="12.75" x14ac:dyDescent="0.2">
      <c r="A877" s="128"/>
      <c r="B877" s="128"/>
      <c r="C877" s="128"/>
      <c r="D877" s="128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</row>
    <row r="878" spans="1:26" ht="12.75" x14ac:dyDescent="0.2">
      <c r="A878" s="128"/>
      <c r="B878" s="128"/>
      <c r="C878" s="128"/>
      <c r="D878" s="128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</row>
    <row r="879" spans="1:26" ht="12.75" x14ac:dyDescent="0.2">
      <c r="A879" s="128"/>
      <c r="B879" s="128"/>
      <c r="C879" s="128"/>
      <c r="D879" s="128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</row>
    <row r="880" spans="1:26" ht="12.75" x14ac:dyDescent="0.2">
      <c r="A880" s="128"/>
      <c r="B880" s="128"/>
      <c r="C880" s="128"/>
      <c r="D880" s="128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</row>
    <row r="881" spans="1:26" ht="12.75" x14ac:dyDescent="0.2">
      <c r="A881" s="128"/>
      <c r="B881" s="128"/>
      <c r="C881" s="128"/>
      <c r="D881" s="128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</row>
    <row r="882" spans="1:26" ht="12.75" x14ac:dyDescent="0.2">
      <c r="A882" s="128"/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</row>
    <row r="883" spans="1:26" ht="12.75" x14ac:dyDescent="0.2">
      <c r="A883" s="128"/>
      <c r="B883" s="128"/>
      <c r="C883" s="128"/>
      <c r="D883" s="128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</row>
    <row r="884" spans="1:26" ht="12.75" x14ac:dyDescent="0.2">
      <c r="A884" s="128"/>
      <c r="B884" s="128"/>
      <c r="C884" s="128"/>
      <c r="D884" s="128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</row>
    <row r="885" spans="1:26" ht="12.75" x14ac:dyDescent="0.2">
      <c r="A885" s="128"/>
      <c r="B885" s="128"/>
      <c r="C885" s="128"/>
      <c r="D885" s="128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</row>
    <row r="886" spans="1:26" ht="12.75" x14ac:dyDescent="0.2">
      <c r="A886" s="128"/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</row>
    <row r="887" spans="1:26" ht="12.75" x14ac:dyDescent="0.2">
      <c r="A887" s="128"/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</row>
    <row r="888" spans="1:26" ht="12.75" x14ac:dyDescent="0.2">
      <c r="A888" s="128"/>
      <c r="B888" s="128"/>
      <c r="C888" s="128"/>
      <c r="D888" s="128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</row>
    <row r="889" spans="1:26" ht="12.75" x14ac:dyDescent="0.2">
      <c r="A889" s="128"/>
      <c r="B889" s="128"/>
      <c r="C889" s="128"/>
      <c r="D889" s="128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</row>
    <row r="890" spans="1:26" ht="12.75" x14ac:dyDescent="0.2">
      <c r="A890" s="128"/>
      <c r="B890" s="128"/>
      <c r="C890" s="128"/>
      <c r="D890" s="128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</row>
    <row r="891" spans="1:26" ht="12.75" x14ac:dyDescent="0.2">
      <c r="A891" s="128"/>
      <c r="B891" s="128"/>
      <c r="C891" s="128"/>
      <c r="D891" s="128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</row>
    <row r="892" spans="1:26" ht="12.75" x14ac:dyDescent="0.2">
      <c r="A892" s="128"/>
      <c r="B892" s="128"/>
      <c r="C892" s="128"/>
      <c r="D892" s="128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</row>
    <row r="893" spans="1:26" ht="12.75" x14ac:dyDescent="0.2">
      <c r="A893" s="128"/>
      <c r="B893" s="128"/>
      <c r="C893" s="128"/>
      <c r="D893" s="128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</row>
    <row r="894" spans="1:26" ht="12.75" x14ac:dyDescent="0.2">
      <c r="A894" s="128"/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</row>
    <row r="895" spans="1:26" ht="12.75" x14ac:dyDescent="0.2">
      <c r="A895" s="128"/>
      <c r="B895" s="128"/>
      <c r="C895" s="128"/>
      <c r="D895" s="128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</row>
    <row r="896" spans="1:26" ht="12.75" x14ac:dyDescent="0.2">
      <c r="A896" s="128"/>
      <c r="B896" s="128"/>
      <c r="C896" s="128"/>
      <c r="D896" s="128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</row>
    <row r="897" spans="1:26" ht="12.75" x14ac:dyDescent="0.2">
      <c r="A897" s="128"/>
      <c r="B897" s="128"/>
      <c r="C897" s="128"/>
      <c r="D897" s="128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</row>
    <row r="898" spans="1:26" ht="12.75" x14ac:dyDescent="0.2">
      <c r="A898" s="128"/>
      <c r="B898" s="128"/>
      <c r="C898" s="128"/>
      <c r="D898" s="128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</row>
    <row r="899" spans="1:26" ht="12.75" x14ac:dyDescent="0.2">
      <c r="A899" s="128"/>
      <c r="B899" s="128"/>
      <c r="C899" s="128"/>
      <c r="D899" s="128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</row>
    <row r="900" spans="1:26" ht="12.75" x14ac:dyDescent="0.2">
      <c r="A900" s="128"/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</row>
    <row r="901" spans="1:26" ht="12.75" x14ac:dyDescent="0.2">
      <c r="A901" s="128"/>
      <c r="B901" s="128"/>
      <c r="C901" s="128"/>
      <c r="D901" s="128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</row>
    <row r="902" spans="1:26" ht="12.75" x14ac:dyDescent="0.2">
      <c r="A902" s="128"/>
      <c r="B902" s="128"/>
      <c r="C902" s="128"/>
      <c r="D902" s="128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</row>
    <row r="903" spans="1:26" ht="12.75" x14ac:dyDescent="0.2">
      <c r="A903" s="128"/>
      <c r="B903" s="128"/>
      <c r="C903" s="128"/>
      <c r="D903" s="128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</row>
    <row r="904" spans="1:26" ht="12.75" x14ac:dyDescent="0.2">
      <c r="A904" s="128"/>
      <c r="B904" s="128"/>
      <c r="C904" s="128"/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</row>
    <row r="905" spans="1:26" ht="12.75" x14ac:dyDescent="0.2">
      <c r="A905" s="128"/>
      <c r="B905" s="128"/>
      <c r="C905" s="128"/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</row>
    <row r="906" spans="1:26" ht="12.75" x14ac:dyDescent="0.2">
      <c r="A906" s="128"/>
      <c r="B906" s="128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</row>
    <row r="907" spans="1:26" ht="12.75" x14ac:dyDescent="0.2">
      <c r="A907" s="128"/>
      <c r="B907" s="128"/>
      <c r="C907" s="128"/>
      <c r="D907" s="128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</row>
    <row r="908" spans="1:26" ht="12.75" x14ac:dyDescent="0.2">
      <c r="A908" s="128"/>
      <c r="B908" s="128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</row>
    <row r="909" spans="1:26" ht="12.75" x14ac:dyDescent="0.2">
      <c r="A909" s="128"/>
      <c r="B909" s="128"/>
      <c r="C909" s="128"/>
      <c r="D909" s="128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</row>
    <row r="910" spans="1:26" ht="12.75" x14ac:dyDescent="0.2">
      <c r="A910" s="128"/>
      <c r="B910" s="128"/>
      <c r="C910" s="128"/>
      <c r="D910" s="128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</row>
    <row r="911" spans="1:26" ht="12.75" x14ac:dyDescent="0.2">
      <c r="A911" s="128"/>
      <c r="B911" s="128"/>
      <c r="C911" s="128"/>
      <c r="D911" s="128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</row>
    <row r="912" spans="1:26" ht="12.75" x14ac:dyDescent="0.2">
      <c r="A912" s="128"/>
      <c r="B912" s="128"/>
      <c r="C912" s="128"/>
      <c r="D912" s="128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</row>
    <row r="913" spans="1:26" ht="12.75" x14ac:dyDescent="0.2">
      <c r="A913" s="128"/>
      <c r="B913" s="128"/>
      <c r="C913" s="128"/>
      <c r="D913" s="128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</row>
    <row r="914" spans="1:26" ht="12.75" x14ac:dyDescent="0.2">
      <c r="A914" s="128"/>
      <c r="B914" s="128"/>
      <c r="C914" s="128"/>
      <c r="D914" s="128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</row>
    <row r="915" spans="1:26" ht="12.75" x14ac:dyDescent="0.2">
      <c r="A915" s="128"/>
      <c r="B915" s="128"/>
      <c r="C915" s="128"/>
      <c r="D915" s="128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</row>
    <row r="916" spans="1:26" ht="12.75" x14ac:dyDescent="0.2">
      <c r="A916" s="128"/>
      <c r="B916" s="128"/>
      <c r="C916" s="128"/>
      <c r="D916" s="128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</row>
    <row r="917" spans="1:26" ht="12.75" x14ac:dyDescent="0.2">
      <c r="A917" s="128"/>
      <c r="B917" s="128"/>
      <c r="C917" s="128"/>
      <c r="D917" s="128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</row>
    <row r="918" spans="1:26" ht="12.75" x14ac:dyDescent="0.2">
      <c r="A918" s="128"/>
      <c r="B918" s="128"/>
      <c r="C918" s="128"/>
      <c r="D918" s="128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</row>
    <row r="919" spans="1:26" ht="12.75" x14ac:dyDescent="0.2">
      <c r="A919" s="128"/>
      <c r="B919" s="128"/>
      <c r="C919" s="128"/>
      <c r="D919" s="128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</row>
    <row r="920" spans="1:26" ht="12.75" x14ac:dyDescent="0.2">
      <c r="A920" s="128"/>
      <c r="B920" s="128"/>
      <c r="C920" s="128"/>
      <c r="D920" s="128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</row>
    <row r="921" spans="1:26" ht="12.75" x14ac:dyDescent="0.2">
      <c r="A921" s="128"/>
      <c r="B921" s="128"/>
      <c r="C921" s="128"/>
      <c r="D921" s="128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</row>
    <row r="922" spans="1:26" ht="12.75" x14ac:dyDescent="0.2">
      <c r="A922" s="128"/>
      <c r="B922" s="128"/>
      <c r="C922" s="128"/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</row>
    <row r="923" spans="1:26" ht="12.75" x14ac:dyDescent="0.2">
      <c r="A923" s="128"/>
      <c r="B923" s="128"/>
      <c r="C923" s="128"/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</row>
    <row r="924" spans="1:26" ht="12.75" x14ac:dyDescent="0.2">
      <c r="A924" s="128"/>
      <c r="B924" s="128"/>
      <c r="C924" s="128"/>
      <c r="D924" s="128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</row>
    <row r="925" spans="1:26" ht="12.75" x14ac:dyDescent="0.2">
      <c r="A925" s="128"/>
      <c r="B925" s="128"/>
      <c r="C925" s="128"/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</row>
    <row r="926" spans="1:26" ht="12.75" x14ac:dyDescent="0.2">
      <c r="A926" s="128"/>
      <c r="B926" s="128"/>
      <c r="C926" s="128"/>
      <c r="D926" s="128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</row>
    <row r="927" spans="1:26" ht="12.75" x14ac:dyDescent="0.2">
      <c r="A927" s="128"/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</row>
    <row r="928" spans="1:26" ht="12.75" x14ac:dyDescent="0.2">
      <c r="A928" s="128"/>
      <c r="B928" s="128"/>
      <c r="C928" s="128"/>
      <c r="D928" s="128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</row>
    <row r="929" spans="1:26" ht="12.75" x14ac:dyDescent="0.2">
      <c r="A929" s="128"/>
      <c r="B929" s="128"/>
      <c r="C929" s="128"/>
      <c r="D929" s="128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</row>
    <row r="930" spans="1:26" ht="12.75" x14ac:dyDescent="0.2">
      <c r="A930" s="128"/>
      <c r="B930" s="128"/>
      <c r="C930" s="128"/>
      <c r="D930" s="128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</row>
    <row r="931" spans="1:26" ht="12.75" x14ac:dyDescent="0.2">
      <c r="A931" s="128"/>
      <c r="B931" s="128"/>
      <c r="C931" s="128"/>
      <c r="D931" s="128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</row>
    <row r="932" spans="1:26" ht="12.75" x14ac:dyDescent="0.2">
      <c r="A932" s="128"/>
      <c r="B932" s="128"/>
      <c r="C932" s="128"/>
      <c r="D932" s="128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</row>
    <row r="933" spans="1:26" ht="12.75" x14ac:dyDescent="0.2">
      <c r="A933" s="128"/>
      <c r="B933" s="128"/>
      <c r="C933" s="128"/>
      <c r="D933" s="128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</row>
    <row r="934" spans="1:26" ht="12.75" x14ac:dyDescent="0.2">
      <c r="A934" s="128"/>
      <c r="B934" s="128"/>
      <c r="C934" s="128"/>
      <c r="D934" s="128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</row>
    <row r="935" spans="1:26" ht="12.75" x14ac:dyDescent="0.2">
      <c r="A935" s="128"/>
      <c r="B935" s="128"/>
      <c r="C935" s="128"/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</row>
    <row r="936" spans="1:26" ht="12.75" x14ac:dyDescent="0.2">
      <c r="A936" s="128"/>
      <c r="B936" s="128"/>
      <c r="C936" s="128"/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</row>
    <row r="937" spans="1:26" ht="12.75" x14ac:dyDescent="0.2">
      <c r="A937" s="128"/>
      <c r="B937" s="128"/>
      <c r="C937" s="128"/>
      <c r="D937" s="128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</row>
    <row r="938" spans="1:26" ht="12.75" x14ac:dyDescent="0.2">
      <c r="A938" s="128"/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</row>
    <row r="939" spans="1:26" ht="12.75" x14ac:dyDescent="0.2">
      <c r="A939" s="128"/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</row>
    <row r="940" spans="1:26" ht="12.75" x14ac:dyDescent="0.2">
      <c r="A940" s="128"/>
      <c r="B940" s="128"/>
      <c r="C940" s="128"/>
      <c r="D940" s="128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</row>
    <row r="941" spans="1:26" ht="12.75" x14ac:dyDescent="0.2">
      <c r="A941" s="128"/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</row>
    <row r="942" spans="1:26" ht="12.75" x14ac:dyDescent="0.2">
      <c r="A942" s="128"/>
      <c r="B942" s="128"/>
      <c r="C942" s="128"/>
      <c r="D942" s="128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</row>
    <row r="943" spans="1:26" ht="12.75" x14ac:dyDescent="0.2">
      <c r="A943" s="128"/>
      <c r="B943" s="128"/>
      <c r="C943" s="128"/>
      <c r="D943" s="128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</row>
    <row r="944" spans="1:26" ht="12.75" x14ac:dyDescent="0.2">
      <c r="A944" s="128"/>
      <c r="B944" s="128"/>
      <c r="C944" s="128"/>
      <c r="D944" s="128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</row>
    <row r="945" spans="1:26" ht="12.75" x14ac:dyDescent="0.2">
      <c r="A945" s="128"/>
      <c r="B945" s="128"/>
      <c r="C945" s="128"/>
      <c r="D945" s="128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</row>
    <row r="946" spans="1:26" ht="12.75" x14ac:dyDescent="0.2">
      <c r="A946" s="128"/>
      <c r="B946" s="128"/>
      <c r="C946" s="128"/>
      <c r="D946" s="128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</row>
    <row r="947" spans="1:26" ht="12.75" x14ac:dyDescent="0.2">
      <c r="A947" s="128"/>
      <c r="B947" s="128"/>
      <c r="C947" s="128"/>
      <c r="D947" s="128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</row>
    <row r="948" spans="1:26" ht="12.75" x14ac:dyDescent="0.2">
      <c r="A948" s="128"/>
      <c r="B948" s="128"/>
      <c r="C948" s="128"/>
      <c r="D948" s="128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</row>
    <row r="949" spans="1:26" ht="12.75" x14ac:dyDescent="0.2">
      <c r="A949" s="128"/>
      <c r="B949" s="128"/>
      <c r="C949" s="128"/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</row>
    <row r="950" spans="1:26" ht="12.75" x14ac:dyDescent="0.2">
      <c r="A950" s="128"/>
      <c r="B950" s="128"/>
      <c r="C950" s="128"/>
      <c r="D950" s="128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</row>
    <row r="951" spans="1:26" ht="12.75" x14ac:dyDescent="0.2">
      <c r="A951" s="128"/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</row>
    <row r="952" spans="1:26" ht="12.75" x14ac:dyDescent="0.2">
      <c r="A952" s="128"/>
      <c r="B952" s="128"/>
      <c r="C952" s="128"/>
      <c r="D952" s="128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</row>
    <row r="953" spans="1:26" ht="12.75" x14ac:dyDescent="0.2">
      <c r="A953" s="128"/>
      <c r="B953" s="128"/>
      <c r="C953" s="128"/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</row>
    <row r="954" spans="1:26" ht="12.75" x14ac:dyDescent="0.2">
      <c r="A954" s="128"/>
      <c r="B954" s="128"/>
      <c r="C954" s="128"/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</row>
    <row r="955" spans="1:26" ht="12.75" x14ac:dyDescent="0.2">
      <c r="A955" s="128"/>
      <c r="B955" s="128"/>
      <c r="C955" s="128"/>
      <c r="D955" s="128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</row>
    <row r="956" spans="1:26" ht="12.75" x14ac:dyDescent="0.2">
      <c r="A956" s="128"/>
      <c r="B956" s="128"/>
      <c r="C956" s="128"/>
      <c r="D956" s="128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</row>
    <row r="957" spans="1:26" ht="12.75" x14ac:dyDescent="0.2">
      <c r="A957" s="128"/>
      <c r="B957" s="128"/>
      <c r="C957" s="128"/>
      <c r="D957" s="128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</row>
    <row r="958" spans="1:26" ht="12.75" x14ac:dyDescent="0.2">
      <c r="A958" s="128"/>
      <c r="B958" s="128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</row>
    <row r="959" spans="1:26" ht="12.75" x14ac:dyDescent="0.2">
      <c r="A959" s="128"/>
      <c r="B959" s="128"/>
      <c r="C959" s="128"/>
      <c r="D959" s="128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</row>
    <row r="960" spans="1:26" ht="12.75" x14ac:dyDescent="0.2">
      <c r="A960" s="128"/>
      <c r="B960" s="128"/>
      <c r="C960" s="128"/>
      <c r="D960" s="128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</row>
    <row r="961" spans="1:26" ht="12.75" x14ac:dyDescent="0.2">
      <c r="A961" s="128"/>
      <c r="B961" s="128"/>
      <c r="C961" s="128"/>
      <c r="D961" s="128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</row>
    <row r="962" spans="1:26" ht="12.75" x14ac:dyDescent="0.2">
      <c r="A962" s="128"/>
      <c r="B962" s="128"/>
      <c r="C962" s="128"/>
      <c r="D962" s="128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</row>
    <row r="963" spans="1:26" ht="12.75" x14ac:dyDescent="0.2">
      <c r="A963" s="128"/>
      <c r="B963" s="128"/>
      <c r="C963" s="128"/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</row>
    <row r="964" spans="1:26" ht="12.75" x14ac:dyDescent="0.2">
      <c r="A964" s="128"/>
      <c r="B964" s="128"/>
      <c r="C964" s="128"/>
      <c r="D964" s="128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</row>
    <row r="965" spans="1:26" ht="12.75" x14ac:dyDescent="0.2">
      <c r="A965" s="128"/>
      <c r="B965" s="128"/>
      <c r="C965" s="128"/>
      <c r="D965" s="128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</row>
    <row r="966" spans="1:26" ht="12.75" x14ac:dyDescent="0.2">
      <c r="A966" s="128"/>
      <c r="B966" s="128"/>
      <c r="C966" s="128"/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</row>
    <row r="967" spans="1:26" ht="12.75" x14ac:dyDescent="0.2">
      <c r="A967" s="128"/>
      <c r="B967" s="128"/>
      <c r="C967" s="128"/>
      <c r="D967" s="128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</row>
    <row r="968" spans="1:26" ht="12.75" x14ac:dyDescent="0.2">
      <c r="A968" s="128"/>
      <c r="B968" s="128"/>
      <c r="C968" s="128"/>
      <c r="D968" s="128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</row>
    <row r="969" spans="1:26" ht="12.75" x14ac:dyDescent="0.2">
      <c r="A969" s="128"/>
      <c r="B969" s="128"/>
      <c r="C969" s="128"/>
      <c r="D969" s="128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</row>
    <row r="970" spans="1:26" ht="12.75" x14ac:dyDescent="0.2">
      <c r="A970" s="128"/>
      <c r="B970" s="128"/>
      <c r="C970" s="128"/>
      <c r="D970" s="128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</row>
    <row r="971" spans="1:26" ht="12.75" x14ac:dyDescent="0.2">
      <c r="A971" s="128"/>
      <c r="B971" s="128"/>
      <c r="C971" s="128"/>
      <c r="D971" s="128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</row>
    <row r="972" spans="1:26" ht="12.75" x14ac:dyDescent="0.2">
      <c r="A972" s="128"/>
      <c r="B972" s="128"/>
      <c r="C972" s="128"/>
      <c r="D972" s="128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</row>
    <row r="973" spans="1:26" ht="12.75" x14ac:dyDescent="0.2">
      <c r="A973" s="128"/>
      <c r="B973" s="128"/>
      <c r="C973" s="128"/>
      <c r="D973" s="128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</row>
    <row r="974" spans="1:26" ht="12.75" x14ac:dyDescent="0.2">
      <c r="A974" s="128"/>
      <c r="B974" s="128"/>
      <c r="C974" s="128"/>
      <c r="D974" s="128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</row>
    <row r="975" spans="1:26" ht="12.75" x14ac:dyDescent="0.2">
      <c r="A975" s="128"/>
      <c r="B975" s="128"/>
      <c r="C975" s="128"/>
      <c r="D975" s="128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</row>
    <row r="976" spans="1:26" ht="12.75" x14ac:dyDescent="0.2">
      <c r="A976" s="128"/>
      <c r="B976" s="128"/>
      <c r="C976" s="128"/>
      <c r="D976" s="128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</row>
    <row r="977" spans="1:26" ht="12.75" x14ac:dyDescent="0.2">
      <c r="A977" s="128"/>
      <c r="B977" s="128"/>
      <c r="C977" s="128"/>
      <c r="D977" s="128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</row>
    <row r="978" spans="1:26" ht="12.75" x14ac:dyDescent="0.2">
      <c r="A978" s="128"/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</row>
    <row r="979" spans="1:26" ht="12.75" x14ac:dyDescent="0.2">
      <c r="A979" s="128"/>
      <c r="B979" s="128"/>
      <c r="C979" s="128"/>
      <c r="D979" s="128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</row>
    <row r="980" spans="1:26" ht="12.75" x14ac:dyDescent="0.2">
      <c r="A980" s="128"/>
      <c r="B980" s="128"/>
      <c r="C980" s="128"/>
      <c r="D980" s="128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</row>
    <row r="981" spans="1:26" ht="12.75" x14ac:dyDescent="0.2">
      <c r="A981" s="128"/>
      <c r="B981" s="128"/>
      <c r="C981" s="128"/>
      <c r="D981" s="128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</row>
    <row r="982" spans="1:26" ht="12.75" x14ac:dyDescent="0.2">
      <c r="A982" s="128"/>
      <c r="B982" s="128"/>
      <c r="C982" s="128"/>
      <c r="D982" s="128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</row>
    <row r="983" spans="1:26" ht="12.75" x14ac:dyDescent="0.2">
      <c r="A983" s="128"/>
      <c r="B983" s="128"/>
      <c r="C983" s="128"/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</row>
    <row r="984" spans="1:26" ht="12.75" x14ac:dyDescent="0.2">
      <c r="A984" s="128"/>
      <c r="B984" s="128"/>
      <c r="C984" s="128"/>
      <c r="D984" s="128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</row>
    <row r="985" spans="1:26" ht="12.75" x14ac:dyDescent="0.2">
      <c r="A985" s="128"/>
      <c r="B985" s="128"/>
      <c r="C985" s="128"/>
      <c r="D985" s="128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</row>
    <row r="986" spans="1:26" ht="12.75" x14ac:dyDescent="0.2">
      <c r="A986" s="128"/>
      <c r="B986" s="128"/>
      <c r="C986" s="128"/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</row>
    <row r="987" spans="1:26" ht="12.75" x14ac:dyDescent="0.2">
      <c r="A987" s="128"/>
      <c r="B987" s="128"/>
      <c r="C987" s="128"/>
      <c r="D987" s="128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</row>
    <row r="988" spans="1:26" ht="12.75" x14ac:dyDescent="0.2">
      <c r="A988" s="128"/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</row>
    <row r="989" spans="1:26" ht="12.75" x14ac:dyDescent="0.2">
      <c r="A989" s="128"/>
      <c r="B989" s="128"/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</row>
    <row r="990" spans="1:26" ht="12.75" x14ac:dyDescent="0.2">
      <c r="A990" s="128"/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</row>
    <row r="991" spans="1:26" ht="12.75" x14ac:dyDescent="0.2">
      <c r="A991" s="128"/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</row>
    <row r="992" spans="1:26" ht="12.75" x14ac:dyDescent="0.2">
      <c r="A992" s="128"/>
      <c r="B992" s="128"/>
      <c r="C992" s="128"/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</row>
    <row r="993" spans="1:26" ht="12.75" x14ac:dyDescent="0.2">
      <c r="A993" s="128"/>
      <c r="B993" s="128"/>
      <c r="C993" s="128"/>
      <c r="D993" s="128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</row>
    <row r="994" spans="1:26" ht="12.75" x14ac:dyDescent="0.2">
      <c r="A994" s="128"/>
      <c r="B994" s="128"/>
      <c r="C994" s="128"/>
      <c r="D994" s="128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</row>
    <row r="995" spans="1:26" ht="12.75" x14ac:dyDescent="0.2">
      <c r="A995" s="128"/>
      <c r="B995" s="128"/>
      <c r="C995" s="128"/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</row>
    <row r="996" spans="1:26" ht="12.75" x14ac:dyDescent="0.2">
      <c r="A996" s="128"/>
      <c r="B996" s="128"/>
      <c r="C996" s="128"/>
      <c r="D996" s="128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</row>
    <row r="997" spans="1:26" ht="12.75" x14ac:dyDescent="0.2">
      <c r="A997" s="128"/>
      <c r="B997" s="128"/>
      <c r="C997" s="128"/>
      <c r="D997" s="128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</row>
    <row r="998" spans="1:26" ht="12.75" x14ac:dyDescent="0.2">
      <c r="A998" s="128"/>
      <c r="B998" s="128"/>
      <c r="C998" s="128"/>
      <c r="D998" s="128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</row>
    <row r="999" spans="1:26" ht="12.75" x14ac:dyDescent="0.2">
      <c r="A999" s="128"/>
      <c r="B999" s="128"/>
      <c r="C999" s="128"/>
      <c r="D999" s="128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</row>
    <row r="1000" spans="1:26" ht="12.75" x14ac:dyDescent="0.2">
      <c r="A1000" s="128"/>
      <c r="B1000" s="128"/>
      <c r="C1000" s="128"/>
      <c r="D1000" s="128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</row>
  </sheetData>
  <mergeCells count="6">
    <mergeCell ref="P1:R1"/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FF"/>
    <outlinePr summaryBelow="0" summaryRight="0"/>
  </sheetPr>
  <dimension ref="A1:O15"/>
  <sheetViews>
    <sheetView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FUNDAMENTARE'!A12&amp;" "&amp;'FISA FUNDAMENTARE'!B12</f>
        <v>1.2.1 Energie electrică tehnologică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52" t="s">
        <v>134</v>
      </c>
      <c r="E2" s="453"/>
      <c r="F2" s="454"/>
      <c r="G2" s="455" t="s">
        <v>148</v>
      </c>
      <c r="H2" s="459" t="s">
        <v>136</v>
      </c>
      <c r="I2" s="459"/>
      <c r="J2" s="459"/>
      <c r="K2" s="461" t="s">
        <v>149</v>
      </c>
      <c r="L2" s="462" t="s">
        <v>150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151</v>
      </c>
      <c r="H4" s="166" t="s">
        <v>143</v>
      </c>
      <c r="I4" s="166"/>
      <c r="J4" s="166"/>
      <c r="K4" s="167" t="s">
        <v>152</v>
      </c>
      <c r="L4" s="168" t="s">
        <v>153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ROUND(SUM(L6:L15),2)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23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23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23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06"/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59" priority="5">
      <formula>#REF!&gt;100%</formula>
    </cfRule>
  </conditionalFormatting>
  <conditionalFormatting sqref="B2:B4">
    <cfRule type="expression" dxfId="158" priority="2">
      <formula>SUM(#REF!)&lt;&gt;SUM(#REF!)</formula>
    </cfRule>
    <cfRule type="expression" dxfId="157" priority="4">
      <formula>SUM(#REF!)&lt;&gt;SUM(#REF!)</formula>
    </cfRule>
  </conditionalFormatting>
  <conditionalFormatting sqref="D6:F15 M6:O15">
    <cfRule type="cellIs" dxfId="156" priority="6" operator="equal">
      <formula>0</formula>
    </cfRule>
  </conditionalFormatting>
  <conditionalFormatting sqref="G6:L10 M6:O14 D6:F15">
    <cfRule type="expression" dxfId="155" priority="1">
      <formula>#REF!&gt;100%</formula>
    </cfRule>
  </conditionalFormatting>
  <conditionalFormatting sqref="M6:O14 D6:F15">
    <cfRule type="cellIs" dxfId="154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FUNDAMENTARE'!A13&amp;" "&amp;'FISA FUNDAMENTARE'!B13</f>
        <v>1.2.2 Energie electrică activități administrative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52" t="s">
        <v>134</v>
      </c>
      <c r="E2" s="453"/>
      <c r="F2" s="454"/>
      <c r="G2" s="455" t="s">
        <v>148</v>
      </c>
      <c r="H2" s="459" t="s">
        <v>136</v>
      </c>
      <c r="I2" s="459"/>
      <c r="J2" s="459"/>
      <c r="K2" s="461" t="s">
        <v>149</v>
      </c>
      <c r="L2" s="462" t="s">
        <v>150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151</v>
      </c>
      <c r="H4" s="166" t="s">
        <v>143</v>
      </c>
      <c r="I4" s="166"/>
      <c r="J4" s="166"/>
      <c r="K4" s="167" t="s">
        <v>152</v>
      </c>
      <c r="L4" s="168" t="s">
        <v>153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ROUND(SUM(L6:L15),2)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23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23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23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06"/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36"/>
      <c r="B11" s="237"/>
      <c r="C11" s="238"/>
      <c r="D11" s="239"/>
      <c r="E11" s="239"/>
      <c r="F11" s="239"/>
      <c r="G11" s="240"/>
      <c r="H11" s="240"/>
      <c r="I11" s="240"/>
      <c r="J11" s="240"/>
      <c r="K11" s="241"/>
      <c r="L11" s="242"/>
      <c r="M11" s="243"/>
      <c r="N11" s="243"/>
      <c r="O11" s="243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53" priority="5">
      <formula>#REF!&gt;100%</formula>
    </cfRule>
  </conditionalFormatting>
  <conditionalFormatting sqref="B2:B4">
    <cfRule type="expression" dxfId="152" priority="2">
      <formula>SUM(#REF!)&lt;&gt;SUM(#REF!)</formula>
    </cfRule>
    <cfRule type="expression" dxfId="151" priority="4">
      <formula>SUM(#REF!)&lt;&gt;SUM(#REF!)</formula>
    </cfRule>
  </conditionalFormatting>
  <conditionalFormatting sqref="D6:F15 M6:O15">
    <cfRule type="cellIs" dxfId="150" priority="6" operator="equal">
      <formula>0</formula>
    </cfRule>
  </conditionalFormatting>
  <conditionalFormatting sqref="G6:L10 M6:O14 D6:F15">
    <cfRule type="expression" dxfId="149" priority="1">
      <formula>#REF!&gt;100%</formula>
    </cfRule>
  </conditionalFormatting>
  <conditionalFormatting sqref="M6:O14 D6:F15">
    <cfRule type="cellIs" dxfId="148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FF"/>
    <outlinePr summaryBelow="0" summaryRight="0"/>
  </sheetPr>
  <dimension ref="A1:O1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O3"/>
    </sheetView>
  </sheetViews>
  <sheetFormatPr defaultColWidth="12.7109375" defaultRowHeight="15.75" customHeight="1" outlineLevelCol="1" x14ac:dyDescent="0.2"/>
  <cols>
    <col min="1" max="1" width="5.140625" customWidth="1"/>
    <col min="2" max="2" width="61.28515625" customWidth="1"/>
    <col min="3" max="3" width="9.42578125" customWidth="1"/>
    <col min="4" max="6" width="10.140625" customWidth="1" outlineLevel="1"/>
    <col min="7" max="14" width="10.140625" customWidth="1"/>
    <col min="15" max="15" width="10.140625" customWidth="1" outlineLevel="1"/>
  </cols>
  <sheetData>
    <row r="1" spans="1:15" ht="12.75" x14ac:dyDescent="0.2">
      <c r="A1" s="441" t="str">
        <f>'FISA FUNDAMENTARE'!A14&amp;" "&amp;'FISA FUNDAMENTARE'!B14</f>
        <v>1.2.3 Alimentarea cu apă și canalizare ape uzate</v>
      </c>
      <c r="B1" s="442"/>
      <c r="C1" s="158"/>
      <c r="D1" s="443"/>
      <c r="E1" s="442"/>
      <c r="F1" s="442"/>
      <c r="G1" s="159"/>
      <c r="H1" s="159"/>
      <c r="I1" s="159"/>
      <c r="J1" s="159"/>
      <c r="K1" s="159"/>
      <c r="L1" s="159"/>
      <c r="M1" s="160"/>
      <c r="N1" s="160"/>
      <c r="O1" s="160"/>
    </row>
    <row r="2" spans="1:15" ht="13.15" customHeight="1" x14ac:dyDescent="0.2">
      <c r="A2" s="444" t="s">
        <v>131</v>
      </c>
      <c r="B2" s="447" t="s">
        <v>132</v>
      </c>
      <c r="C2" s="450" t="s">
        <v>133</v>
      </c>
      <c r="D2" s="452" t="s">
        <v>134</v>
      </c>
      <c r="E2" s="453"/>
      <c r="F2" s="454"/>
      <c r="G2" s="455" t="s">
        <v>155</v>
      </c>
      <c r="H2" s="459" t="s">
        <v>156</v>
      </c>
      <c r="I2" s="459" t="s">
        <v>157</v>
      </c>
      <c r="J2" s="459"/>
      <c r="K2" s="461" t="s">
        <v>158</v>
      </c>
      <c r="L2" s="462" t="s">
        <v>150</v>
      </c>
      <c r="M2" s="435" t="s">
        <v>231</v>
      </c>
      <c r="N2" s="436"/>
      <c r="O2" s="437"/>
    </row>
    <row r="3" spans="1:15" ht="13.15" customHeight="1" x14ac:dyDescent="0.2">
      <c r="A3" s="445"/>
      <c r="B3" s="448"/>
      <c r="C3" s="451"/>
      <c r="D3" s="456" t="s">
        <v>0</v>
      </c>
      <c r="E3" s="457"/>
      <c r="F3" s="458"/>
      <c r="G3" s="446"/>
      <c r="H3" s="460"/>
      <c r="I3" s="460"/>
      <c r="J3" s="460"/>
      <c r="K3" s="449"/>
      <c r="L3" s="451"/>
      <c r="M3" s="438" t="s">
        <v>0</v>
      </c>
      <c r="N3" s="439"/>
      <c r="O3" s="440"/>
    </row>
    <row r="4" spans="1:15" ht="30" customHeight="1" x14ac:dyDescent="0.2">
      <c r="A4" s="446"/>
      <c r="B4" s="449"/>
      <c r="C4" s="161" t="s">
        <v>140</v>
      </c>
      <c r="D4" s="162" t="s">
        <v>99</v>
      </c>
      <c r="E4" s="163" t="s">
        <v>141</v>
      </c>
      <c r="F4" s="164" t="s">
        <v>101</v>
      </c>
      <c r="G4" s="165" t="s">
        <v>159</v>
      </c>
      <c r="H4" s="166" t="s">
        <v>160</v>
      </c>
      <c r="I4" s="166" t="s">
        <v>161</v>
      </c>
      <c r="J4" s="166"/>
      <c r="K4" s="167" t="s">
        <v>162</v>
      </c>
      <c r="L4" s="168" t="s">
        <v>163</v>
      </c>
      <c r="M4" s="162" t="s">
        <v>99</v>
      </c>
      <c r="N4" s="163" t="s">
        <v>141</v>
      </c>
      <c r="O4" s="164" t="s">
        <v>101</v>
      </c>
    </row>
    <row r="5" spans="1:15" ht="12.75" x14ac:dyDescent="0.2">
      <c r="A5" s="228"/>
      <c r="B5" s="229" t="s">
        <v>128</v>
      </c>
      <c r="C5" s="230"/>
      <c r="D5" s="172"/>
      <c r="E5" s="173"/>
      <c r="F5" s="174"/>
      <c r="G5" s="175"/>
      <c r="H5" s="176"/>
      <c r="I5" s="176"/>
      <c r="J5" s="176"/>
      <c r="K5" s="177"/>
      <c r="L5" s="171">
        <f>ROUND(SUM(L6:L15),2)</f>
        <v>0</v>
      </c>
      <c r="M5" s="172">
        <f t="shared" ref="M5:O5" si="0">ROUND(SUM(M6:M10),2)</f>
        <v>0</v>
      </c>
      <c r="N5" s="173">
        <f t="shared" si="0"/>
        <v>0</v>
      </c>
      <c r="O5" s="174">
        <f t="shared" si="0"/>
        <v>0</v>
      </c>
    </row>
    <row r="6" spans="1:15" ht="12.75" x14ac:dyDescent="0.2">
      <c r="A6" s="231"/>
      <c r="B6" s="232" t="s">
        <v>154</v>
      </c>
      <c r="C6" s="248"/>
      <c r="D6" s="181"/>
      <c r="E6" s="182"/>
      <c r="F6" s="183"/>
      <c r="G6" s="184"/>
      <c r="H6" s="185"/>
      <c r="I6" s="185"/>
      <c r="J6" s="185"/>
      <c r="K6" s="186"/>
      <c r="L6" s="187"/>
      <c r="M6" s="188"/>
      <c r="N6" s="189"/>
      <c r="O6" s="190"/>
    </row>
    <row r="7" spans="1:15" ht="12.75" x14ac:dyDescent="0.2">
      <c r="A7" s="191"/>
      <c r="B7" s="232"/>
      <c r="C7" s="193"/>
      <c r="D7" s="194"/>
      <c r="E7" s="195"/>
      <c r="F7" s="196"/>
      <c r="G7" s="197"/>
      <c r="H7" s="198"/>
      <c r="I7" s="198"/>
      <c r="J7" s="198"/>
      <c r="K7" s="199"/>
      <c r="L7" s="200"/>
      <c r="M7" s="201"/>
      <c r="N7" s="202"/>
      <c r="O7" s="203"/>
    </row>
    <row r="8" spans="1:15" ht="12.75" x14ac:dyDescent="0.2">
      <c r="A8" s="191"/>
      <c r="B8" s="232"/>
      <c r="C8" s="193"/>
      <c r="D8" s="194"/>
      <c r="E8" s="204"/>
      <c r="F8" s="205"/>
      <c r="G8" s="197"/>
      <c r="H8" s="198"/>
      <c r="I8" s="198"/>
      <c r="J8" s="198"/>
      <c r="K8" s="199"/>
      <c r="L8" s="200"/>
      <c r="M8" s="201"/>
      <c r="N8" s="202"/>
      <c r="O8" s="203"/>
    </row>
    <row r="9" spans="1:15" ht="12.75" x14ac:dyDescent="0.2">
      <c r="A9" s="191"/>
      <c r="B9" s="232"/>
      <c r="C9" s="193"/>
      <c r="D9" s="194"/>
      <c r="E9" s="204"/>
      <c r="F9" s="205"/>
      <c r="G9" s="197"/>
      <c r="H9" s="198"/>
      <c r="I9" s="198"/>
      <c r="J9" s="198"/>
      <c r="K9" s="199"/>
      <c r="L9" s="200"/>
      <c r="M9" s="201"/>
      <c r="N9" s="202"/>
      <c r="O9" s="203"/>
    </row>
    <row r="10" spans="1:15" ht="12.75" x14ac:dyDescent="0.2">
      <c r="A10" s="206" t="str">
        <f>IF(B10&lt;&gt;"", IF(B9=B10,A9+0.1,ROUNDDOWN(A9,0)+IF(B10=#REF!,1.1,1)),"")</f>
        <v/>
      </c>
      <c r="B10" s="207"/>
      <c r="C10" s="208"/>
      <c r="D10" s="209"/>
      <c r="E10" s="210"/>
      <c r="F10" s="211"/>
      <c r="G10" s="212"/>
      <c r="H10" s="213"/>
      <c r="I10" s="213"/>
      <c r="J10" s="213"/>
      <c r="K10" s="214"/>
      <c r="L10" s="215"/>
      <c r="M10" s="216"/>
      <c r="N10" s="217"/>
      <c r="O10" s="218"/>
    </row>
    <row r="11" spans="1:15" ht="12.75" x14ac:dyDescent="0.2">
      <c r="A11" s="219"/>
      <c r="B11" s="220"/>
      <c r="C11" s="221"/>
      <c r="D11" s="222"/>
      <c r="E11" s="222"/>
      <c r="F11" s="222"/>
      <c r="G11" s="223"/>
      <c r="H11" s="223"/>
      <c r="I11" s="223"/>
      <c r="J11" s="223"/>
      <c r="K11" s="224"/>
      <c r="L11" s="225"/>
      <c r="M11" s="226"/>
      <c r="N11" s="226"/>
      <c r="O11" s="226"/>
    </row>
    <row r="12" spans="1:15" ht="12.75" x14ac:dyDescent="0.2">
      <c r="A12" s="219"/>
      <c r="B12" s="220"/>
      <c r="C12" s="221"/>
      <c r="D12" s="222"/>
      <c r="E12" s="222"/>
      <c r="F12" s="222"/>
      <c r="G12" s="223"/>
      <c r="H12" s="223"/>
      <c r="I12" s="223"/>
      <c r="J12" s="223"/>
      <c r="K12" s="224"/>
      <c r="L12" s="225"/>
      <c r="M12" s="226"/>
      <c r="N12" s="226"/>
      <c r="O12" s="226"/>
    </row>
    <row r="13" spans="1:15" ht="12.75" x14ac:dyDescent="0.2">
      <c r="A13" s="219"/>
      <c r="B13" s="220"/>
      <c r="C13" s="221"/>
      <c r="D13" s="222"/>
      <c r="E13" s="222"/>
      <c r="F13" s="222"/>
      <c r="G13" s="223"/>
      <c r="H13" s="223"/>
      <c r="I13" s="223"/>
      <c r="J13" s="223"/>
      <c r="K13" s="224"/>
      <c r="L13" s="225"/>
      <c r="M13" s="226"/>
      <c r="N13" s="226"/>
      <c r="O13" s="226"/>
    </row>
    <row r="14" spans="1:15" ht="12.75" x14ac:dyDescent="0.2">
      <c r="A14" s="219"/>
      <c r="B14" s="220"/>
      <c r="C14" s="221"/>
      <c r="D14" s="222"/>
      <c r="E14" s="222"/>
      <c r="F14" s="222"/>
      <c r="G14" s="223"/>
      <c r="H14" s="223"/>
      <c r="I14" s="223"/>
      <c r="J14" s="223"/>
      <c r="K14" s="224"/>
      <c r="L14" s="225"/>
      <c r="M14" s="226"/>
      <c r="N14" s="226"/>
      <c r="O14" s="226"/>
    </row>
    <row r="15" spans="1:15" ht="12.75" x14ac:dyDescent="0.2">
      <c r="A15" s="219"/>
      <c r="B15" s="220"/>
      <c r="C15" s="221"/>
      <c r="D15" s="222"/>
      <c r="E15" s="222"/>
      <c r="F15" s="222"/>
      <c r="G15" s="223"/>
      <c r="H15" s="223"/>
      <c r="I15" s="223"/>
      <c r="J15" s="223"/>
      <c r="K15" s="224"/>
      <c r="L15" s="225"/>
      <c r="M15" s="227"/>
      <c r="N15" s="227"/>
      <c r="O15" s="227"/>
    </row>
  </sheetData>
  <mergeCells count="15">
    <mergeCell ref="K2:K3"/>
    <mergeCell ref="L2:L3"/>
    <mergeCell ref="M2:O2"/>
    <mergeCell ref="M3:O3"/>
    <mergeCell ref="A1:B1"/>
    <mergeCell ref="A2:A4"/>
    <mergeCell ref="B2:B4"/>
    <mergeCell ref="C2:C3"/>
    <mergeCell ref="J2:J3"/>
    <mergeCell ref="H2:H3"/>
    <mergeCell ref="I2:I3"/>
    <mergeCell ref="G2:G3"/>
    <mergeCell ref="D3:F3"/>
    <mergeCell ref="D1:F1"/>
    <mergeCell ref="D2:F2"/>
  </mergeCells>
  <conditionalFormatting sqref="A6:O15">
    <cfRule type="expression" dxfId="147" priority="5">
      <formula>#REF!&gt;100%</formula>
    </cfRule>
  </conditionalFormatting>
  <conditionalFormatting sqref="B2:B4">
    <cfRule type="expression" dxfId="146" priority="2">
      <formula>SUM(#REF!)&lt;&gt;SUM(#REF!)</formula>
    </cfRule>
    <cfRule type="expression" dxfId="145" priority="4">
      <formula>SUM(#REF!)&lt;&gt;SUM(#REF!)</formula>
    </cfRule>
  </conditionalFormatting>
  <conditionalFormatting sqref="D6:F15 M6:O15">
    <cfRule type="cellIs" dxfId="144" priority="6" operator="equal">
      <formula>0</formula>
    </cfRule>
  </conditionalFormatting>
  <conditionalFormatting sqref="G6:L10 M6:O14 D6:F15">
    <cfRule type="expression" dxfId="143" priority="1">
      <formula>#REF!&gt;100%</formula>
    </cfRule>
  </conditionalFormatting>
  <conditionalFormatting sqref="M6:O14 D6:F15">
    <cfRule type="cellIs" dxfId="142" priority="3" operator="lessThanOrEqual">
      <formula>0</formula>
    </cfRule>
  </conditionalFormatting>
  <printOptions gridLines="1"/>
  <pageMargins left="0.25" right="0.25" top="0.75" bottom="0.75" header="0" footer="0"/>
  <pageSetup paperSize="9" scale="6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FISA FUNDAMENTARE</vt:lpstr>
      <vt:lpstr>DATE GENERALE</vt:lpstr>
      <vt:lpstr>1.1.1</vt:lpstr>
      <vt:lpstr>1.1.2</vt:lpstr>
      <vt:lpstr>1.1.3</vt:lpstr>
      <vt:lpstr>Copie a foii DATE AUTO + RUTE</vt:lpstr>
      <vt:lpstr>1.2.1</vt:lpstr>
      <vt:lpstr>1.2.2</vt:lpstr>
      <vt:lpstr>1.2.3</vt:lpstr>
      <vt:lpstr>1.2.4</vt:lpstr>
      <vt:lpstr>1.3</vt:lpstr>
      <vt:lpstr>1.4</vt:lpstr>
      <vt:lpstr>1.5</vt:lpstr>
      <vt:lpstr>1.6.1</vt:lpstr>
      <vt:lpstr>1.6.2</vt:lpstr>
      <vt:lpstr>1.7</vt:lpstr>
      <vt:lpstr>1.8</vt:lpstr>
      <vt:lpstr>1.9</vt:lpstr>
      <vt:lpstr>1.10</vt:lpstr>
      <vt:lpstr>1.11.1</vt:lpstr>
      <vt:lpstr>1.11.2</vt:lpstr>
      <vt:lpstr>1.11.3</vt:lpstr>
      <vt:lpstr>1.11.4</vt:lpstr>
      <vt:lpstr>1.12</vt:lpstr>
      <vt:lpstr>2.1</vt:lpstr>
      <vt:lpstr>2.2</vt:lpstr>
      <vt:lpstr>2.3</vt:lpstr>
      <vt:lpstr>2.4</vt:lpstr>
      <vt:lpstr>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Gergo Kelemen A</dc:creator>
  <cp:lastModifiedBy>Szabolcs</cp:lastModifiedBy>
  <cp:lastPrinted>2026-05-13T09:19:11Z</cp:lastPrinted>
  <dcterms:created xsi:type="dcterms:W3CDTF">2026-04-30T10:20:30Z</dcterms:created>
  <dcterms:modified xsi:type="dcterms:W3CDTF">2026-05-14T08:37:21Z</dcterms:modified>
</cp:coreProperties>
</file>